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defaultThemeVersion="166925"/>
  <mc:AlternateContent xmlns:mc="http://schemas.openxmlformats.org/markup-compatibility/2006">
    <mc:Choice Requires="x15">
      <x15ac:absPath xmlns:x15ac="http://schemas.microsoft.com/office/spreadsheetml/2010/11/ac" url="/Users/macbook/Documents/"/>
    </mc:Choice>
  </mc:AlternateContent>
  <xr:revisionPtr revIDLastSave="0" documentId="8_{89B19042-D445-BA42-A5CC-8478B1C6ACA2}" xr6:coauthVersionLast="45" xr6:coauthVersionMax="45" xr10:uidLastSave="{00000000-0000-0000-0000-000000000000}"/>
  <bookViews>
    <workbookView xWindow="780" yWindow="960" windowWidth="27640" windowHeight="15740" xr2:uid="{6C0AAA41-BB87-6B42-B2C9-26A2EE25DC63}"/>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7" i="1" l="1"/>
  <c r="E57" i="1"/>
  <c r="D57" i="1"/>
  <c r="C57" i="1"/>
  <c r="B57" i="1"/>
  <c r="A57" i="1"/>
  <c r="F56" i="1"/>
  <c r="E56" i="1"/>
  <c r="D56" i="1"/>
  <c r="C56" i="1"/>
  <c r="B56" i="1"/>
  <c r="A56" i="1"/>
  <c r="F55" i="1"/>
  <c r="E55" i="1"/>
  <c r="D55" i="1"/>
  <c r="C55" i="1"/>
  <c r="B55" i="1"/>
  <c r="A55" i="1"/>
  <c r="F54" i="1"/>
  <c r="E54" i="1"/>
  <c r="D54" i="1"/>
  <c r="C54" i="1"/>
  <c r="B54" i="1"/>
  <c r="A54" i="1"/>
  <c r="F53" i="1"/>
  <c r="E53" i="1"/>
  <c r="D53" i="1"/>
  <c r="C53" i="1"/>
  <c r="B53" i="1"/>
  <c r="A53" i="1"/>
  <c r="F52" i="1"/>
  <c r="E52" i="1"/>
  <c r="D52" i="1"/>
  <c r="C52" i="1"/>
  <c r="B52" i="1"/>
  <c r="A52" i="1"/>
  <c r="F51" i="1"/>
  <c r="E51" i="1"/>
  <c r="D51" i="1"/>
  <c r="C51" i="1"/>
  <c r="B51" i="1"/>
  <c r="A51" i="1"/>
  <c r="F50" i="1"/>
  <c r="E50" i="1"/>
  <c r="D50" i="1"/>
  <c r="C50" i="1"/>
  <c r="B50" i="1"/>
  <c r="A50" i="1"/>
  <c r="F49" i="1"/>
  <c r="E49" i="1"/>
  <c r="D49" i="1"/>
  <c r="C49" i="1"/>
  <c r="B49" i="1"/>
  <c r="A49" i="1"/>
  <c r="F48" i="1"/>
  <c r="E48" i="1"/>
  <c r="D48" i="1"/>
  <c r="C48" i="1"/>
  <c r="B48" i="1"/>
  <c r="A48" i="1"/>
  <c r="F47" i="1"/>
  <c r="E47" i="1"/>
  <c r="D47" i="1"/>
  <c r="C47" i="1"/>
  <c r="B47" i="1"/>
  <c r="A47" i="1"/>
  <c r="F46" i="1"/>
  <c r="E46" i="1"/>
  <c r="D46" i="1"/>
  <c r="C46" i="1"/>
  <c r="B46" i="1"/>
  <c r="A46" i="1"/>
  <c r="F45" i="1"/>
  <c r="E45" i="1"/>
  <c r="D45" i="1"/>
  <c r="C45" i="1"/>
  <c r="B45" i="1"/>
  <c r="A45" i="1"/>
  <c r="F44" i="1"/>
  <c r="E44" i="1"/>
  <c r="D44" i="1"/>
  <c r="C44" i="1"/>
  <c r="B44" i="1"/>
  <c r="A44" i="1"/>
  <c r="F43" i="1"/>
  <c r="E43" i="1"/>
  <c r="D43" i="1"/>
  <c r="C43" i="1"/>
  <c r="B43" i="1"/>
  <c r="A43" i="1"/>
  <c r="F42" i="1"/>
  <c r="E42" i="1"/>
  <c r="D42" i="1"/>
  <c r="C42" i="1"/>
  <c r="B42" i="1"/>
  <c r="A42" i="1"/>
  <c r="F41" i="1"/>
  <c r="E41" i="1"/>
  <c r="D41" i="1"/>
  <c r="C41" i="1"/>
  <c r="B41" i="1"/>
  <c r="A41" i="1"/>
  <c r="F40" i="1"/>
  <c r="E40" i="1"/>
  <c r="D40" i="1"/>
  <c r="C40" i="1"/>
  <c r="B40" i="1"/>
  <c r="A40" i="1"/>
  <c r="F39" i="1"/>
  <c r="E39" i="1"/>
  <c r="D39" i="1"/>
  <c r="C39" i="1"/>
  <c r="B39" i="1"/>
  <c r="A39" i="1"/>
  <c r="F38" i="1"/>
  <c r="E38" i="1"/>
  <c r="D38" i="1"/>
  <c r="C38" i="1"/>
  <c r="B38" i="1"/>
  <c r="A38" i="1"/>
  <c r="F37" i="1"/>
  <c r="E37" i="1"/>
  <c r="D37" i="1"/>
  <c r="C37" i="1"/>
  <c r="B37" i="1"/>
  <c r="A37" i="1"/>
  <c r="F36" i="1"/>
  <c r="E36" i="1"/>
  <c r="D36" i="1"/>
  <c r="C36" i="1"/>
  <c r="B36" i="1"/>
  <c r="A36" i="1"/>
  <c r="F35" i="1"/>
  <c r="E35" i="1"/>
  <c r="D35" i="1"/>
  <c r="C35" i="1"/>
  <c r="B35" i="1"/>
  <c r="A35" i="1"/>
  <c r="F34" i="1"/>
  <c r="E34" i="1"/>
  <c r="D34" i="1"/>
  <c r="C34" i="1"/>
  <c r="B34" i="1"/>
  <c r="A34" i="1"/>
  <c r="F33" i="1"/>
  <c r="E33" i="1"/>
  <c r="D33" i="1"/>
  <c r="C33" i="1"/>
  <c r="B33" i="1"/>
  <c r="A33" i="1"/>
  <c r="F32" i="1"/>
  <c r="E32" i="1"/>
  <c r="D32" i="1"/>
  <c r="C32" i="1"/>
  <c r="B32" i="1"/>
  <c r="A32" i="1"/>
  <c r="F31" i="1"/>
  <c r="E31" i="1"/>
  <c r="D31" i="1"/>
  <c r="C31" i="1"/>
  <c r="B31" i="1"/>
  <c r="A31" i="1"/>
  <c r="F30" i="1"/>
  <c r="E30" i="1"/>
  <c r="D30" i="1"/>
  <c r="C30" i="1"/>
  <c r="B30" i="1"/>
  <c r="A30" i="1"/>
  <c r="F29" i="1"/>
  <c r="E29" i="1"/>
  <c r="D29" i="1"/>
  <c r="C29" i="1"/>
  <c r="B29" i="1"/>
  <c r="A29" i="1"/>
  <c r="F28" i="1"/>
  <c r="E28" i="1"/>
  <c r="D28" i="1"/>
  <c r="C28" i="1"/>
  <c r="B28" i="1"/>
  <c r="A28" i="1"/>
  <c r="F27" i="1"/>
  <c r="E27" i="1"/>
  <c r="D27" i="1"/>
  <c r="C27" i="1"/>
  <c r="B27" i="1"/>
  <c r="A27" i="1"/>
  <c r="F26" i="1"/>
  <c r="E26" i="1"/>
  <c r="D26" i="1"/>
  <c r="C26" i="1"/>
  <c r="B26" i="1"/>
  <c r="A26" i="1"/>
  <c r="F25" i="1"/>
  <c r="E25" i="1"/>
  <c r="D25" i="1"/>
  <c r="C25" i="1"/>
  <c r="B25" i="1"/>
  <c r="A25" i="1"/>
  <c r="F24" i="1"/>
  <c r="E24" i="1"/>
  <c r="D24" i="1"/>
  <c r="C24" i="1"/>
  <c r="B24" i="1"/>
  <c r="A24" i="1"/>
  <c r="F23" i="1"/>
  <c r="E23" i="1"/>
  <c r="D23" i="1"/>
  <c r="C23" i="1"/>
  <c r="B23" i="1"/>
  <c r="A23" i="1"/>
  <c r="F22" i="1"/>
  <c r="E22" i="1"/>
  <c r="D22" i="1"/>
  <c r="C22" i="1"/>
  <c r="B22" i="1"/>
  <c r="A22" i="1"/>
  <c r="F21" i="1"/>
  <c r="E21" i="1"/>
  <c r="D21" i="1"/>
  <c r="C21" i="1"/>
  <c r="B21" i="1"/>
  <c r="A21" i="1"/>
  <c r="F20" i="1"/>
  <c r="E20" i="1"/>
  <c r="D20" i="1"/>
  <c r="C20" i="1"/>
  <c r="B20" i="1"/>
  <c r="A20" i="1"/>
  <c r="F19" i="1"/>
  <c r="E19" i="1"/>
  <c r="D19" i="1"/>
  <c r="C19" i="1"/>
  <c r="B19" i="1"/>
  <c r="A19" i="1"/>
  <c r="F18" i="1"/>
  <c r="E18" i="1"/>
  <c r="D18" i="1"/>
  <c r="C18" i="1"/>
  <c r="B18" i="1"/>
  <c r="A18" i="1"/>
  <c r="F17" i="1"/>
  <c r="E17" i="1"/>
  <c r="D17" i="1"/>
  <c r="C17" i="1"/>
  <c r="B17" i="1"/>
  <c r="A17" i="1"/>
  <c r="F16" i="1"/>
  <c r="E16" i="1"/>
  <c r="D16" i="1"/>
  <c r="C16" i="1"/>
  <c r="B16" i="1"/>
  <c r="A16" i="1"/>
  <c r="F15" i="1"/>
  <c r="E15" i="1"/>
  <c r="D15" i="1"/>
  <c r="C15" i="1"/>
  <c r="B15" i="1"/>
  <c r="A15" i="1"/>
  <c r="F14" i="1"/>
  <c r="E14" i="1"/>
  <c r="D14" i="1"/>
  <c r="C14" i="1"/>
  <c r="B14" i="1"/>
  <c r="A14" i="1"/>
  <c r="F13" i="1"/>
  <c r="E13" i="1"/>
  <c r="D13" i="1"/>
  <c r="C13" i="1"/>
  <c r="B13" i="1"/>
  <c r="A13" i="1"/>
  <c r="F12" i="1"/>
  <c r="E12" i="1"/>
  <c r="D12" i="1"/>
  <c r="C12" i="1"/>
  <c r="B12" i="1"/>
  <c r="A12" i="1"/>
  <c r="F11" i="1"/>
  <c r="E11" i="1"/>
  <c r="D11" i="1"/>
  <c r="C11" i="1"/>
  <c r="B11" i="1"/>
  <c r="A11" i="1"/>
  <c r="F10" i="1"/>
  <c r="E10" i="1"/>
  <c r="D10" i="1"/>
  <c r="C10" i="1"/>
  <c r="B10" i="1"/>
  <c r="A10" i="1"/>
  <c r="F9" i="1"/>
  <c r="E9" i="1"/>
  <c r="D9" i="1"/>
  <c r="C9" i="1"/>
  <c r="B9" i="1"/>
  <c r="A9" i="1"/>
  <c r="F8" i="1"/>
  <c r="E8" i="1"/>
  <c r="D8" i="1"/>
  <c r="C8" i="1"/>
  <c r="B8" i="1"/>
  <c r="A8" i="1"/>
  <c r="F7" i="1"/>
  <c r="E7" i="1"/>
  <c r="D7" i="1"/>
  <c r="C7" i="1"/>
  <c r="B7" i="1"/>
  <c r="A7" i="1"/>
  <c r="F6" i="1"/>
  <c r="E6" i="1"/>
  <c r="D6" i="1"/>
  <c r="C6" i="1"/>
  <c r="B6" i="1"/>
  <c r="A6" i="1"/>
  <c r="F5" i="1"/>
  <c r="E5" i="1"/>
  <c r="D5" i="1"/>
  <c r="C5" i="1"/>
  <c r="B5" i="1"/>
  <c r="A5" i="1"/>
  <c r="F4" i="1"/>
  <c r="E4" i="1"/>
  <c r="D4" i="1"/>
  <c r="C4" i="1"/>
  <c r="B4" i="1"/>
  <c r="A4" i="1"/>
  <c r="F3" i="1"/>
  <c r="E3" i="1"/>
  <c r="D3" i="1"/>
  <c r="C3" i="1"/>
  <c r="B3" i="1"/>
  <c r="A3" i="1"/>
  <c r="F2" i="1"/>
  <c r="E2" i="1"/>
  <c r="D2" i="1"/>
  <c r="C2" i="1"/>
  <c r="B2" i="1"/>
  <c r="A2" i="1"/>
  <c r="F1" i="1"/>
  <c r="E1" i="1"/>
  <c r="D1" i="1"/>
  <c r="C1" i="1"/>
  <c r="B1" i="1"/>
  <c r="A1" i="1"/>
</calcChain>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theme="1"/>
      <name val="Calibri"/>
      <family val="2"/>
      <scheme val="minor"/>
    </font>
    <font>
      <b/>
      <sz val="10"/>
      <color theme="1"/>
      <name val="Arial"/>
    </font>
    <font>
      <sz val="10"/>
      <color theme="1"/>
      <name val="Arial"/>
    </font>
    <font>
      <u/>
      <sz val="10"/>
      <color rgb="FF0000FF"/>
      <name val="Arial"/>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
    <xf numFmtId="0" fontId="0" fillId="0" borderId="0" xfId="0"/>
    <xf numFmtId="0" fontId="1" fillId="0" borderId="1" xfId="0" applyFont="1"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facebook.com/pg/Hillsbakeryltd/posts/" TargetMode="External"/><Relationship Id="rId18" Type="http://schemas.openxmlformats.org/officeDocument/2006/relationships/hyperlink" Target="https://www.just-eat.co.uk/" TargetMode="External"/><Relationship Id="rId26" Type="http://schemas.openxmlformats.org/officeDocument/2006/relationships/hyperlink" Target="https://www.parsleybox.com/" TargetMode="External"/><Relationship Id="rId39" Type="http://schemas.openxmlformats.org/officeDocument/2006/relationships/hyperlink" Target="https://www.facebook.com/pg/TheShipUphill/posts/" TargetMode="External"/><Relationship Id="rId21" Type="http://schemas.openxmlformats.org/officeDocument/2006/relationships/hyperlink" Target="https://www.themoorendspout.com/fooddeliveryboxes" TargetMode="External"/><Relationship Id="rId34" Type="http://schemas.openxmlformats.org/officeDocument/2006/relationships/hyperlink" Target="https://www.facebook.com/pg/CaptainsCabinWeston/posts/" TargetMode="External"/><Relationship Id="rId42" Type="http://schemas.openxmlformats.org/officeDocument/2006/relationships/hyperlink" Target="https://www.ubereats.com/gb" TargetMode="External"/><Relationship Id="rId47" Type="http://schemas.openxmlformats.org/officeDocument/2006/relationships/hyperlink" Target="https://www.facebook.com/pg/WSMCateringServicesLtd/posts/" TargetMode="External"/><Relationship Id="rId7" Type="http://schemas.openxmlformats.org/officeDocument/2006/relationships/hyperlink" Target="https://www.facebook.com/pg/CoachHouse.Locking/posts/" TargetMode="External"/><Relationship Id="rId2" Type="http://schemas.openxmlformats.org/officeDocument/2006/relationships/hyperlink" Target="https://www.facebook.com/pg/AppleCentralTaxis/posts/" TargetMode="External"/><Relationship Id="rId16" Type="http://schemas.openxmlformats.org/officeDocument/2006/relationships/hyperlink" Target="https://www.facebook.com/pg/jaanindianexpress/posts/" TargetMode="External"/><Relationship Id="rId29" Type="http://schemas.openxmlformats.org/officeDocument/2006/relationships/hyperlink" Target="https://pittapointweston.co.uk/" TargetMode="External"/><Relationship Id="rId1" Type="http://schemas.openxmlformats.org/officeDocument/2006/relationships/hyperlink" Target="https://www.facebook.com/pg/allthetwosltd/posts/" TargetMode="External"/><Relationship Id="rId6" Type="http://schemas.openxmlformats.org/officeDocument/2006/relationships/hyperlink" Target="https://www.facebook.com/pg/BlackCatMicropub/posts/" TargetMode="External"/><Relationship Id="rId11" Type="http://schemas.openxmlformats.org/officeDocument/2006/relationships/hyperlink" Target="https://dolphinsquarekitchen.co.uk/Menu" TargetMode="External"/><Relationship Id="rId24" Type="http://schemas.openxmlformats.org/officeDocument/2006/relationships/hyperlink" Target="https://pappadoms.co.uk/menu" TargetMode="External"/><Relationship Id="rId32" Type="http://schemas.openxmlformats.org/officeDocument/2006/relationships/hyperlink" Target="https://smsdairy.co.uk/shop" TargetMode="External"/><Relationship Id="rId37" Type="http://schemas.openxmlformats.org/officeDocument/2006/relationships/hyperlink" Target="https://www.facebook.com/pg/The-pink-shop-kewstoke-Royal-Oak-stores-223655875044262/posts/" TargetMode="External"/><Relationship Id="rId40" Type="http://schemas.openxmlformats.org/officeDocument/2006/relationships/hyperlink" Target="https://www.facebook.com/pg/thestablecafe/posts/" TargetMode="External"/><Relationship Id="rId45" Type="http://schemas.openxmlformats.org/officeDocument/2006/relationships/hyperlink" Target="https://www.westonmeatshack.co.uk/" TargetMode="External"/><Relationship Id="rId5" Type="http://schemas.openxmlformats.org/officeDocument/2006/relationships/hyperlink" Target="https://www.facebook.com/pg/thesmokehousetrailer/posts/" TargetMode="External"/><Relationship Id="rId15" Type="http://schemas.openxmlformats.org/officeDocument/2006/relationships/hyperlink" Target="https://www.facebook.com/pg/IndependentPetCoWeston/posts/" TargetMode="External"/><Relationship Id="rId23" Type="http://schemas.openxmlformats.org/officeDocument/2006/relationships/hyperlink" Target="https://www.facebook.com/pg/oscarnollies/posts/" TargetMode="External"/><Relationship Id="rId28" Type="http://schemas.openxmlformats.org/officeDocument/2006/relationships/hyperlink" Target="https://www.facebook.com/pg/thepitstopd/posts/" TargetMode="External"/><Relationship Id="rId36" Type="http://schemas.openxmlformats.org/officeDocument/2006/relationships/hyperlink" Target="https://www.facebook.com/pg/The-food-den-139053629554994/posts/" TargetMode="External"/><Relationship Id="rId10" Type="http://schemas.openxmlformats.org/officeDocument/2006/relationships/hyperlink" Target="https://deliveroo.co.uk/" TargetMode="External"/><Relationship Id="rId19" Type="http://schemas.openxmlformats.org/officeDocument/2006/relationships/hyperlink" Target="https://www.facebook.com/pg/King.Sulayman.Takeaway/posts/" TargetMode="External"/><Relationship Id="rId31" Type="http://schemas.openxmlformats.org/officeDocument/2006/relationships/hyperlink" Target="https://www.facebook.com/pg/Cafe-gold-2142305442658883/posts/" TargetMode="External"/><Relationship Id="rId44" Type="http://schemas.openxmlformats.org/officeDocument/2006/relationships/hyperlink" Target="https://www.facebook.com/pg/WestonBeachCafe/posts/" TargetMode="External"/><Relationship Id="rId4" Type="http://schemas.openxmlformats.org/officeDocument/2006/relationships/hyperlink" Target="https://www.facebook.com/pg/Astills-of-Worle-Craft-Bakers-111768678940045/posts/" TargetMode="External"/><Relationship Id="rId9" Type="http://schemas.openxmlformats.org/officeDocument/2006/relationships/hyperlink" Target="https://www.facebook.com/pg/djbrowncatering/posts/" TargetMode="External"/><Relationship Id="rId14" Type="http://schemas.openxmlformats.org/officeDocument/2006/relationships/hyperlink" Target="http://hussainsrestaurant.co.uk/order" TargetMode="External"/><Relationship Id="rId22" Type="http://schemas.openxmlformats.org/officeDocument/2006/relationships/hyperlink" Target="https://www.facebook.com/pg/muffinsworle/posts/" TargetMode="External"/><Relationship Id="rId27" Type="http://schemas.openxmlformats.org/officeDocument/2006/relationships/hyperlink" Target="https://www.facebook.com/pg/petmaniauk/posts/" TargetMode="External"/><Relationship Id="rId30" Type="http://schemas.openxmlformats.org/officeDocument/2006/relationships/hyperlink" Target="https://www.facebook.com/pg/Regent-Express-160653414631420/posts/" TargetMode="External"/><Relationship Id="rId35" Type="http://schemas.openxmlformats.org/officeDocument/2006/relationships/hyperlink" Target="https://www.facebook.com/pg/TheDolphinUphill/posts/" TargetMode="External"/><Relationship Id="rId43" Type="http://schemas.openxmlformats.org/officeDocument/2006/relationships/hyperlink" Target="https://www.facebook.com/pg/Uphill-Wharf-Cafe-Bar-776251855881903/posts/" TargetMode="External"/><Relationship Id="rId8" Type="http://schemas.openxmlformats.org/officeDocument/2006/relationships/hyperlink" Target="https://www.facebook.com/pg/www.conciergeuk.co/posts/" TargetMode="External"/><Relationship Id="rId3" Type="http://schemas.openxmlformats.org/officeDocument/2006/relationships/hyperlink" Target="https://arthurdavid.co.uk/" TargetMode="External"/><Relationship Id="rId12" Type="http://schemas.openxmlformats.org/officeDocument/2006/relationships/hyperlink" Target="https://www.facebook.com/pg/fruitvegweston/posts/" TargetMode="External"/><Relationship Id="rId17" Type="http://schemas.openxmlformats.org/officeDocument/2006/relationships/hyperlink" Target="https://www.facebook.com/pg/jamesartisanbakery/posts/" TargetMode="External"/><Relationship Id="rId25" Type="http://schemas.openxmlformats.org/officeDocument/2006/relationships/hyperlink" Target="https://www.facebook.com/pg/pappieskitchen/posts/" TargetMode="External"/><Relationship Id="rId33" Type="http://schemas.openxmlformats.org/officeDocument/2006/relationships/hyperlink" Target="https://www.facebook.com/pg/Somerset-Catering-Southwest-108701187442320/posts/" TargetMode="External"/><Relationship Id="rId38" Type="http://schemas.openxmlformats.org/officeDocument/2006/relationships/hyperlink" Target="https://www.facebook.com/pg/RoyalHotelWestonsuperMare/posts/" TargetMode="External"/><Relationship Id="rId46" Type="http://schemas.openxmlformats.org/officeDocument/2006/relationships/hyperlink" Target="https://www.facebook.com/pg/WorleburyGolfClub/posts/" TargetMode="External"/><Relationship Id="rId20" Type="http://schemas.openxmlformats.org/officeDocument/2006/relationships/hyperlink" Target="https://www.facebook.com/pg/lovesweston/posts/" TargetMode="External"/><Relationship Id="rId41" Type="http://schemas.openxmlformats.org/officeDocument/2006/relationships/hyperlink" Target="https://www.facebook.com/pg/TreatsCafe/pos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7D26E-1451-7B40-8D45-1009637619BB}">
  <dimension ref="A1:F57"/>
  <sheetViews>
    <sheetView tabSelected="1" workbookViewId="0">
      <selection activeCell="H2" sqref="H2"/>
    </sheetView>
  </sheetViews>
  <sheetFormatPr baseColWidth="10" defaultRowHeight="16" x14ac:dyDescent="0.2"/>
  <cols>
    <col min="2" max="2" width="10.6640625" bestFit="1" customWidth="1"/>
    <col min="3" max="3" width="10.1640625" bestFit="1" customWidth="1"/>
    <col min="4" max="4" width="21.1640625" customWidth="1"/>
    <col min="5" max="5" width="12.6640625" bestFit="1" customWidth="1"/>
    <col min="6" max="6" width="64.33203125" customWidth="1"/>
  </cols>
  <sheetData>
    <row r="1" spans="1:6" ht="56" x14ac:dyDescent="0.2">
      <c r="A1" s="1" t="str">
        <f ca="1">IFERROR(__xludf.DUMMYFUNCTION("IMPORTRANGE(""1nVU2Y9PQ-lZ-w-WvcvW346X2xy0R4e0RxSmF7MtJw40"",""a1:f1000"")"),"Company")</f>
        <v>Company</v>
      </c>
      <c r="B1" s="1" t="str">
        <f ca="1">IFERROR(__xludf.DUMMYFUNCTION("""COMPUTED_VALUE"""),"Type of Service")</f>
        <v>Type of Service</v>
      </c>
      <c r="C1" s="1" t="str">
        <f ca="1">IFERROR(__xludf.DUMMYFUNCTION("""COMPUTED_VALUE"""),"Area")</f>
        <v>Area</v>
      </c>
      <c r="D1" s="1" t="str">
        <f ca="1">IFERROR(__xludf.DUMMYFUNCTION("""COMPUTED_VALUE"""),"Link")</f>
        <v>Link</v>
      </c>
      <c r="E1" s="1" t="str">
        <f ca="1">IFERROR(__xludf.DUMMYFUNCTION("""COMPUTED_VALUE"""),"Phone Number")</f>
        <v>Phone Number</v>
      </c>
      <c r="F1" s="1" t="str">
        <f ca="1">IFERROR(__xludf.DUMMYFUNCTION("""COMPUTED_VALUE"""),"Description of Services Offered")</f>
        <v>Description of Services Offered</v>
      </c>
    </row>
    <row r="2" spans="1:6" ht="70" x14ac:dyDescent="0.2">
      <c r="A2" s="2" t="str">
        <f ca="1">IFERROR(__xludf.DUMMYFUNCTION("""COMPUTED_VALUE"""),"All The Two’s")</f>
        <v>All The Two’s</v>
      </c>
      <c r="B2" s="2" t="str">
        <f ca="1">IFERROR(__xludf.DUMMYFUNCTION("""COMPUTED_VALUE"""),"Deliveries")</f>
        <v>Deliveries</v>
      </c>
      <c r="C2" s="2" t="str">
        <f ca="1">IFERROR(__xludf.DUMMYFUNCTION("""COMPUTED_VALUE"""),"Weston-super-Mare")</f>
        <v>Weston-super-Mare</v>
      </c>
      <c r="D2" s="3" t="str">
        <f ca="1">IFERROR(__xludf.DUMMYFUNCTION("""COMPUTED_VALUE"""),"https://www.facebook.com/pg/allthetwosltd/posts/")</f>
        <v>https://www.facebook.com/pg/allthetwosltd/posts/</v>
      </c>
      <c r="E2" s="2" t="str">
        <f ca="1">IFERROR(__xludf.DUMMYFUNCTION("""COMPUTED_VALUE"""),"01934 222222")</f>
        <v>01934 222222</v>
      </c>
      <c r="F2" s="2" t="str">
        <f ca="1">IFERROR(__xludf.DUMMYFUNCTION("""COMPUTED_VALUE"""),"Our drivers will be willing to go and do your shopping for you and collect your prescriptions etc- via non contact. Call and a driver will come and collect a list from you and deliver your items back to your front door.  Payment by card reader or you can "&amp;"phone office to pay over the phone, or cash payments accepted.")</f>
        <v>Our drivers will be willing to go and do your shopping for you and collect your prescriptions etc- via non contact. Call and a driver will come and collect a list from you and deliver your items back to your front door.  Payment by card reader or you can phone office to pay over the phone, or cash payments accepted.</v>
      </c>
    </row>
    <row r="3" spans="1:6" ht="98" x14ac:dyDescent="0.2">
      <c r="A3" s="2" t="str">
        <f ca="1">IFERROR(__xludf.DUMMYFUNCTION("""COMPUTED_VALUE"""),"Apple Central")</f>
        <v>Apple Central</v>
      </c>
      <c r="B3" s="2" t="str">
        <f ca="1">IFERROR(__xludf.DUMMYFUNCTION("""COMPUTED_VALUE"""),"Deliveries")</f>
        <v>Deliveries</v>
      </c>
      <c r="C3" s="2" t="str">
        <f ca="1">IFERROR(__xludf.DUMMYFUNCTION("""COMPUTED_VALUE"""),"Weston-super-Mare")</f>
        <v>Weston-super-Mare</v>
      </c>
      <c r="D3" s="3" t="str">
        <f ca="1">IFERROR(__xludf.DUMMYFUNCTION("""COMPUTED_VALUE"""),"https://www.facebook.com/pg/AppleCentralTaxis/posts/")</f>
        <v>https://www.facebook.com/pg/AppleCentralTaxis/posts/</v>
      </c>
      <c r="E3" s="2" t="str">
        <f ca="1">IFERROR(__xludf.DUMMYFUNCTION("""COMPUTED_VALUE"""),"01934 666666")</f>
        <v>01934 666666</v>
      </c>
      <c r="F3" s="2" t="str">
        <f ca="1">IFERROR(__xludf.DUMMYFUNCTION("""COMPUTED_VALUE"""),"Miss Millie's delivery (They offer 25% NHS DISCOUNT!)
Click and Collect (Where there are available slots with the supermarkets)
Takeaway &amp; Food Collections
Medicine Dropoffs
NHS Staff and Medication deliveries ONLY: PRIORITY LINE 01934428199 (You maybe as"&amp;"ked to show your badge on pickup)
10% NHS DISCOUNT")</f>
        <v>Miss Millie's delivery (They offer 25% NHS DISCOUNT!)
Click and Collect (Where there are available slots with the supermarkets)
Takeaway &amp; Food Collections
Medicine Dropoffs
NHS Staff and Medication deliveries ONLY: PRIORITY LINE 01934428199 (You maybe asked to show your badge on pickup)
10% NHS DISCOUNT</v>
      </c>
    </row>
    <row r="4" spans="1:6" ht="42" x14ac:dyDescent="0.2">
      <c r="A4" s="2" t="str">
        <f ca="1">IFERROR(__xludf.DUMMYFUNCTION("""COMPUTED_VALUE"""),"Arthur's Online Market")</f>
        <v>Arthur's Online Market</v>
      </c>
      <c r="B4" s="2" t="str">
        <f ca="1">IFERROR(__xludf.DUMMYFUNCTION("""COMPUTED_VALUE"""),"Groceries")</f>
        <v>Groceries</v>
      </c>
      <c r="C4" s="2" t="str">
        <f ca="1">IFERROR(__xludf.DUMMYFUNCTION("""COMPUTED_VALUE"""),"Weston-super-Mare")</f>
        <v>Weston-super-Mare</v>
      </c>
      <c r="D4" s="3" t="str">
        <f ca="1">IFERROR(__xludf.DUMMYFUNCTION("""COMPUTED_VALUE"""),"https://arthurdavid.co.uk/")</f>
        <v>https://arthurdavid.co.uk/</v>
      </c>
      <c r="E4" s="2" t="str">
        <f ca="1">IFERROR(__xludf.DUMMYFUNCTION("""COMPUTED_VALUE"""),"0330 333 4441")</f>
        <v>0330 333 4441</v>
      </c>
      <c r="F4" s="2" t="str">
        <f ca="1">IFERROR(__xludf.DUMMYFUNCTION("""COMPUTED_VALUE"""),"Delivery to all BA and BS postcodes. Next day delivery - delivery from Tuesday to Saturday. Register for home delivery at https://cpgo-adavid.caterpoint.co.uk/ Wide range of products (similar to supermarkets) and fine foods.")</f>
        <v>Delivery to all BA and BS postcodes. Next day delivery - delivery from Tuesday to Saturday. Register for home delivery at https://cpgo-adavid.caterpoint.co.uk/ Wide range of products (similar to supermarkets) and fine foods.</v>
      </c>
    </row>
    <row r="5" spans="1:6" ht="70" x14ac:dyDescent="0.2">
      <c r="A5" s="2" t="str">
        <f ca="1">IFERROR(__xludf.DUMMYFUNCTION("""COMPUTED_VALUE"""),"Astills Bakery")</f>
        <v>Astills Bakery</v>
      </c>
      <c r="B5" s="2" t="str">
        <f ca="1">IFERROR(__xludf.DUMMYFUNCTION("""COMPUTED_VALUE"""),"Bakery")</f>
        <v>Bakery</v>
      </c>
      <c r="C5" s="2" t="str">
        <f ca="1">IFERROR(__xludf.DUMMYFUNCTION("""COMPUTED_VALUE"""),"Worle")</f>
        <v>Worle</v>
      </c>
      <c r="D5" s="3" t="str">
        <f ca="1">IFERROR(__xludf.DUMMYFUNCTION("""COMPUTED_VALUE"""),"https://www.facebook.com/pg/Astills-of-Worle-Craft-Bakers-111768678940045/posts/")</f>
        <v>https://www.facebook.com/pg/Astills-of-Worle-Craft-Bakers-111768678940045/posts/</v>
      </c>
      <c r="E5" s="2" t="str">
        <f ca="1">IFERROR(__xludf.DUMMYFUNCTION("""COMPUTED_VALUE"""),"01934 514101")</f>
        <v>01934 514101</v>
      </c>
      <c r="F5" s="2" t="str">
        <f ca="1">IFERROR(__xludf.DUMMYFUNCTION("""COMPUTED_VALUE"""),"Ring before 12pm and leave your contact number and we will call you back in the afternoon. Best form of ordering is by email astillsbakery@hotmail.co before 2pm Monday to Saturday will be delivered the next working day. No delivery charge, minimum order o"&amp;"f £5. Pay by bank transfer or cash on delivery.")</f>
        <v>Ring before 12pm and leave your contact number and we will call you back in the afternoon. Best form of ordering is by email astillsbakery@hotmail.co before 2pm Monday to Saturday will be delivered the next working day. No delivery charge, minimum order of £5. Pay by bank transfer or cash on delivery.</v>
      </c>
    </row>
    <row r="6" spans="1:6" ht="56" x14ac:dyDescent="0.2">
      <c r="A6" s="2" t="str">
        <f ca="1">IFERROR(__xludf.DUMMYFUNCTION("""COMPUTED_VALUE"""),"BBQ Smoke House Trailer")</f>
        <v>BBQ Smoke House Trailer</v>
      </c>
      <c r="B6" s="2" t="str">
        <f ca="1">IFERROR(__xludf.DUMMYFUNCTION("""COMPUTED_VALUE"""),"Food")</f>
        <v>Food</v>
      </c>
      <c r="C6" s="2" t="str">
        <f ca="1">IFERROR(__xludf.DUMMYFUNCTION("""COMPUTED_VALUE"""),"Weston-super-Mare")</f>
        <v>Weston-super-Mare</v>
      </c>
      <c r="D6" s="3" t="str">
        <f ca="1">IFERROR(__xludf.DUMMYFUNCTION("""COMPUTED_VALUE"""),"https://www.facebook.com/pg/thesmokehousetrailer/posts/")</f>
        <v>https://www.facebook.com/pg/thesmokehousetrailer/posts/</v>
      </c>
      <c r="E6" s="2" t="str">
        <f ca="1">IFERROR(__xludf.DUMMYFUNCTION("""COMPUTED_VALUE"""),"07825 141624 / 07816 326902")</f>
        <v>07825 141624 / 07816 326902</v>
      </c>
      <c r="F6" s="2" t="str">
        <f ca="1">IFERROR(__xludf.DUMMYFUNCTION("""COMPUTED_VALUE"""),"Open from 5pm. Either call or message on Facebook leaving your number and address. We will ring back to take payment over the phone or we can take conctactless payments. Delivery minimum order £12. Located in the Nightjar car park on Mead Vale.")</f>
        <v>Open from 5pm. Either call or message on Facebook leaving your number and address. We will ring back to take payment over the phone or we can take conctactless payments. Delivery minimum order £12. Located in the Nightjar car park on Mead Vale.</v>
      </c>
    </row>
    <row r="7" spans="1:6" ht="56" x14ac:dyDescent="0.2">
      <c r="A7" s="2" t="str">
        <f ca="1">IFERROR(__xludf.DUMMYFUNCTION("""COMPUTED_VALUE"""),"Black Cat Micropub")</f>
        <v>Black Cat Micropub</v>
      </c>
      <c r="B7" s="2" t="str">
        <f ca="1">IFERROR(__xludf.DUMMYFUNCTION("""COMPUTED_VALUE"""),"Beer and wine")</f>
        <v>Beer and wine</v>
      </c>
      <c r="C7" s="2" t="str">
        <f ca="1">IFERROR(__xludf.DUMMYFUNCTION("""COMPUTED_VALUE"""),"Weston-super-Mare")</f>
        <v>Weston-super-Mare</v>
      </c>
      <c r="D7" s="3" t="str">
        <f ca="1">IFERROR(__xludf.DUMMYFUNCTION("""COMPUTED_VALUE"""),"https://www.facebook.com/pg/BlackCatMicropub/posts/")</f>
        <v>https://www.facebook.com/pg/BlackCatMicropub/posts/</v>
      </c>
      <c r="E7" s="2" t="str">
        <f ca="1">IFERROR(__xludf.DUMMYFUNCTION("""COMPUTED_VALUE"""),"07940 835770
")</f>
        <v xml:space="preserve">07940 835770
</v>
      </c>
      <c r="F7" s="2" t="str">
        <f ca="1">IFERROR(__xludf.DUMMYFUNCTION("""COMPUTED_VALUE"""),"We'll be offering ale or cider in sanitised 4 pint re-usable containers for £12 and wine by the bottle for £15. A small delivery charge will be made on orders under £20. We can now take payments over the phone. Call or email invertedfirkin@gmail.com")</f>
        <v>We'll be offering ale or cider in sanitised 4 pint re-usable containers for £12 and wine by the bottle for £15. A small delivery charge will be made on orders under £20. We can now take payments over the phone. Call or email invertedfirkin@gmail.com</v>
      </c>
    </row>
    <row r="8" spans="1:6" ht="42" x14ac:dyDescent="0.2">
      <c r="A8" s="2" t="str">
        <f ca="1">IFERROR(__xludf.DUMMYFUNCTION("""COMPUTED_VALUE"""),"Coach House")</f>
        <v>Coach House</v>
      </c>
      <c r="B8" s="2" t="str">
        <f ca="1">IFERROR(__xludf.DUMMYFUNCTION("""COMPUTED_VALUE"""),"Food")</f>
        <v>Food</v>
      </c>
      <c r="C8" s="2" t="str">
        <f ca="1">IFERROR(__xludf.DUMMYFUNCTION("""COMPUTED_VALUE"""),"Locking")</f>
        <v>Locking</v>
      </c>
      <c r="D8" s="3" t="str">
        <f ca="1">IFERROR(__xludf.DUMMYFUNCTION("""COMPUTED_VALUE"""),"https://www.facebook.com/pg/CoachHouse.Locking/posts/")</f>
        <v>https://www.facebook.com/pg/CoachHouse.Locking/posts/</v>
      </c>
      <c r="E8" s="2" t="str">
        <f ca="1">IFERROR(__xludf.DUMMYFUNCTION("""COMPUTED_VALUE"""),"01934 822506")</f>
        <v>01934 822506</v>
      </c>
      <c r="F8" s="2" t="str">
        <f ca="1">IFERROR(__xludf.DUMMYFUNCTION("""COMPUTED_VALUE"""),"Food delivery from 12 -2pm and 5-8pm monday to saturday. 12 - 5pm sundays. Anyone that is collecting should remain outside for someone to meet you.")</f>
        <v>Food delivery from 12 -2pm and 5-8pm monday to saturday. 12 - 5pm sundays. Anyone that is collecting should remain outside for someone to meet you.</v>
      </c>
    </row>
    <row r="9" spans="1:6" ht="42" x14ac:dyDescent="0.2">
      <c r="A9" s="2" t="str">
        <f ca="1">IFERROR(__xludf.DUMMYFUNCTION("""COMPUTED_VALUE"""),"Concierge uk")</f>
        <v>Concierge uk</v>
      </c>
      <c r="B9" s="2" t="str">
        <f ca="1">IFERROR(__xludf.DUMMYFUNCTION("""COMPUTED_VALUE"""),"Deliveries")</f>
        <v>Deliveries</v>
      </c>
      <c r="C9" s="2" t="str">
        <f ca="1">IFERROR(__xludf.DUMMYFUNCTION("""COMPUTED_VALUE"""),"Weston-super-Mare")</f>
        <v>Weston-super-Mare</v>
      </c>
      <c r="D9" s="3" t="str">
        <f ca="1">IFERROR(__xludf.DUMMYFUNCTION("""COMPUTED_VALUE"""),"https://www.facebook.com/pg/www.conciergeuk.co/posts/")</f>
        <v>https://www.facebook.com/pg/www.conciergeuk.co/posts/</v>
      </c>
      <c r="E9" s="2" t="str">
        <f ca="1">IFERROR(__xludf.DUMMYFUNCTION("""COMPUTED_VALUE"""),"07463 834803")</f>
        <v>07463 834803</v>
      </c>
      <c r="F9" s="2" t="str">
        <f ca="1">IFERROR(__xludf.DUMMYFUNCTION("""COMPUTED_VALUE"""),"Collecting prescriptions and groceries for the elderly, those who are self-isolating and our medical/support staff, all for free. Get in touch via Facebook messenger or call/text or email Wayne.hadley@conciergeuk.co")</f>
        <v>Collecting prescriptions and groceries for the elderly, those who are self-isolating and our medical/support staff, all for free. Get in touch via Facebook messenger or call/text or email Wayne.hadley@conciergeuk.co</v>
      </c>
    </row>
    <row r="10" spans="1:6" ht="70" x14ac:dyDescent="0.2">
      <c r="A10" s="2" t="str">
        <f ca="1">IFERROR(__xludf.DUMMYFUNCTION("""COMPUTED_VALUE"""),"Darren Brown Catering")</f>
        <v>Darren Brown Catering</v>
      </c>
      <c r="B10" s="2" t="str">
        <f ca="1">IFERROR(__xludf.DUMMYFUNCTION("""COMPUTED_VALUE"""),"Food")</f>
        <v>Food</v>
      </c>
      <c r="C10" s="2" t="str">
        <f ca="1">IFERROR(__xludf.DUMMYFUNCTION("""COMPUTED_VALUE"""),"Weston-super-Mare")</f>
        <v>Weston-super-Mare</v>
      </c>
      <c r="D10" s="3" t="str">
        <f ca="1">IFERROR(__xludf.DUMMYFUNCTION("""COMPUTED_VALUE"""),"https://www.facebook.com/pg/djbrowncatering/posts/")</f>
        <v>https://www.facebook.com/pg/djbrowncatering/posts/</v>
      </c>
      <c r="E10" s="2" t="str">
        <f ca="1">IFERROR(__xludf.DUMMYFUNCTION("""COMPUTED_VALUE"""),"")</f>
        <v/>
      </c>
      <c r="F10" s="2" t="str">
        <f ca="1">IFERROR(__xludf.DUMMYFUNCTION("""COMPUTED_VALUE"""),"we will post a weekly menu on a tuesday. all orders must be placed via Facebook messenger before 5pm on a friday for delivery on sunday. dishes will be delivered cold ready to reheat, put in fridge or freezer. any 7dishes and 3 deserts for £20. any 14 dis"&amp;"hes and 6 deserts for £35. vegatarian options available on request. delivery only, no collection, delivery is free.")</f>
        <v>we will post a weekly menu on a tuesday. all orders must be placed via Facebook messenger before 5pm on a friday for delivery on sunday. dishes will be delivered cold ready to reheat, put in fridge or freezer. any 7dishes and 3 deserts for £20. any 14 dishes and 6 deserts for £35. vegatarian options available on request. delivery only, no collection, delivery is free.</v>
      </c>
    </row>
    <row r="11" spans="1:6" x14ac:dyDescent="0.2">
      <c r="A11" s="2" t="str">
        <f ca="1">IFERROR(__xludf.DUMMYFUNCTION("""COMPUTED_VALUE"""),"Deliveroo")</f>
        <v>Deliveroo</v>
      </c>
      <c r="B11" s="2" t="str">
        <f ca="1">IFERROR(__xludf.DUMMYFUNCTION("""COMPUTED_VALUE"""),"Deliveries")</f>
        <v>Deliveries</v>
      </c>
      <c r="C11" s="2" t="str">
        <f ca="1">IFERROR(__xludf.DUMMYFUNCTION("""COMPUTED_VALUE"""),"National")</f>
        <v>National</v>
      </c>
      <c r="D11" s="3" t="str">
        <f ca="1">IFERROR(__xludf.DUMMYFUNCTION("""COMPUTED_VALUE"""),"https://deliveroo.co.uk/")</f>
        <v>https://deliveroo.co.uk/</v>
      </c>
      <c r="E11" s="2" t="str">
        <f ca="1">IFERROR(__xludf.DUMMYFUNCTION("""COMPUTED_VALUE"""),"")</f>
        <v/>
      </c>
      <c r="F11" s="2" t="str">
        <f ca="1">IFERROR(__xludf.DUMMYFUNCTION("""COMPUTED_VALUE"""),"")</f>
        <v/>
      </c>
    </row>
    <row r="12" spans="1:6" ht="84" x14ac:dyDescent="0.2">
      <c r="A12" s="2" t="str">
        <f ca="1">IFERROR(__xludf.DUMMYFUNCTION("""COMPUTED_VALUE"""),"Dolphin Square Kitchen")</f>
        <v>Dolphin Square Kitchen</v>
      </c>
      <c r="B12" s="2" t="str">
        <f ca="1">IFERROR(__xludf.DUMMYFUNCTION("""COMPUTED_VALUE"""),"Food and groceries")</f>
        <v>Food and groceries</v>
      </c>
      <c r="C12" s="2" t="str">
        <f ca="1">IFERROR(__xludf.DUMMYFUNCTION("""COMPUTED_VALUE"""),"Weston-super-Mare")</f>
        <v>Weston-super-Mare</v>
      </c>
      <c r="D12" s="3" t="str">
        <f ca="1">IFERROR(__xludf.DUMMYFUNCTION("""COMPUTED_VALUE"""),"https://dolphinsquarekitchen.co.uk/Menu")</f>
        <v>https://dolphinsquarekitchen.co.uk/Menu</v>
      </c>
      <c r="E12" s="2" t="str">
        <f ca="1">IFERROR(__xludf.DUMMYFUNCTION("""COMPUTED_VALUE"""),"01934 429414")</f>
        <v>01934 429414</v>
      </c>
      <c r="F12" s="2" t="str">
        <f ca="1">IFERROR(__xludf.DUMMYFUNCTION("""COMPUTED_VALUE"""),"Contactless delivery or collection. Smaller/OAP meals for £5 on our website and app. We can also deliver any essentials that you may require if you can't get out. Given a few hours notice we will do our best to get what you require to you the same day so "&amp;"please don't be afraid to ask. Facebook https://www.facebook.com/pg/dolphinsquarekitchen/posts/ Download the app on the App Store or Google Play.")</f>
        <v>Contactless delivery or collection. Smaller/OAP meals for £5 on our website and app. We can also deliver any essentials that you may require if you can't get out. Given a few hours notice we will do our best to get what you require to you the same day so please don't be afraid to ask. Facebook https://www.facebook.com/pg/dolphinsquarekitchen/posts/ Download the app on the App Store or Google Play.</v>
      </c>
    </row>
    <row r="13" spans="1:6" ht="56" x14ac:dyDescent="0.2">
      <c r="A13" s="2" t="str">
        <f ca="1">IFERROR(__xludf.DUMMYFUNCTION("""COMPUTED_VALUE"""),"Fruit &amp; Veg Weston Worle and Bleadon")</f>
        <v>Fruit &amp; Veg Weston Worle and Bleadon</v>
      </c>
      <c r="B13" s="2" t="str">
        <f ca="1">IFERROR(__xludf.DUMMYFUNCTION("""COMPUTED_VALUE"""),"Groceries")</f>
        <v>Groceries</v>
      </c>
      <c r="C13" s="2" t="str">
        <f ca="1">IFERROR(__xludf.DUMMYFUNCTION("""COMPUTED_VALUE"""),"Weston-super-Mare")</f>
        <v>Weston-super-Mare</v>
      </c>
      <c r="D13" s="3" t="str">
        <f ca="1">IFERROR(__xludf.DUMMYFUNCTION("""COMPUTED_VALUE"""),"https://www.facebook.com/pg/fruitvegweston/posts/")</f>
        <v>https://www.facebook.com/pg/fruitvegweston/posts/</v>
      </c>
      <c r="E13" s="2" t="str">
        <f ca="1">IFERROR(__xludf.DUMMYFUNCTION("""COMPUTED_VALUE"""),"07960 403706")</f>
        <v>07960 403706</v>
      </c>
      <c r="F13" s="2" t="str">
        <f ca="1">IFERROR(__xludf.DUMMYFUNCTION("""COMPUTED_VALUE"""),"Boxes of fruit and veg deivered to Weston-super-mare, Worle, Bleadon, Portishead, Nailsea, Cleavdon and Blackwell areas. We can also deliver your bread and milk in our boxes. Please call or text.")</f>
        <v>Boxes of fruit and veg deivered to Weston-super-mare, Worle, Bleadon, Portishead, Nailsea, Cleavdon and Blackwell areas. We can also deliver your bread and milk in our boxes. Please call or text.</v>
      </c>
    </row>
    <row r="14" spans="1:6" ht="42" x14ac:dyDescent="0.2">
      <c r="A14" s="2" t="str">
        <f ca="1">IFERROR(__xludf.DUMMYFUNCTION("""COMPUTED_VALUE"""),"Hayers Premier")</f>
        <v>Hayers Premier</v>
      </c>
      <c r="B14" s="2" t="str">
        <f ca="1">IFERROR(__xludf.DUMMYFUNCTION("""COMPUTED_VALUE"""),"Groceries")</f>
        <v>Groceries</v>
      </c>
      <c r="C14" s="2" t="str">
        <f ca="1">IFERROR(__xludf.DUMMYFUNCTION("""COMPUTED_VALUE"""),"Mead Vale")</f>
        <v>Mead Vale</v>
      </c>
      <c r="D14" s="2" t="str">
        <f ca="1">IFERROR(__xludf.DUMMYFUNCTION("""COMPUTED_VALUE"""),"")</f>
        <v/>
      </c>
      <c r="E14" s="2" t="str">
        <f ca="1">IFERROR(__xludf.DUMMYFUNCTION("""COMPUTED_VALUE"""),"01934 511000 / 07885 332854")</f>
        <v>01934 511000 / 07885 332854</v>
      </c>
      <c r="F14" s="2" t="str">
        <f ca="1">IFERROR(__xludf.DUMMYFUNCTION("""COMPUTED_VALUE"""),"Will deliver shopping for no charge within 1 hr of ordering")</f>
        <v>Will deliver shopping for no charge within 1 hr of ordering</v>
      </c>
    </row>
    <row r="15" spans="1:6" ht="28" x14ac:dyDescent="0.2">
      <c r="A15" s="2" t="str">
        <f ca="1">IFERROR(__xludf.DUMMYFUNCTION("""COMPUTED_VALUE"""),"Hills Bakers")</f>
        <v>Hills Bakers</v>
      </c>
      <c r="B15" s="2" t="str">
        <f ca="1">IFERROR(__xludf.DUMMYFUNCTION("""COMPUTED_VALUE"""),"Bakery")</f>
        <v>Bakery</v>
      </c>
      <c r="C15" s="2" t="str">
        <f ca="1">IFERROR(__xludf.DUMMYFUNCTION("""COMPUTED_VALUE"""),"Weston-super-Mare")</f>
        <v>Weston-super-Mare</v>
      </c>
      <c r="D15" s="3" t="str">
        <f ca="1">IFERROR(__xludf.DUMMYFUNCTION("""COMPUTED_VALUE"""),"https://www.facebook.com/pg/Hillsbakeryltd/posts/")</f>
        <v>https://www.facebook.com/pg/Hillsbakeryltd/posts/</v>
      </c>
      <c r="E15" s="2" t="str">
        <f ca="1">IFERROR(__xludf.DUMMYFUNCTION("""COMPUTED_VALUE"""),"01934 629301")</f>
        <v>01934 629301</v>
      </c>
      <c r="F15" s="2" t="str">
        <f ca="1">IFERROR(__xludf.DUMMYFUNCTION("""COMPUTED_VALUE"""),"Please call or order via our Facebook page.")</f>
        <v>Please call or order via our Facebook page.</v>
      </c>
    </row>
    <row r="16" spans="1:6" ht="56" x14ac:dyDescent="0.2">
      <c r="A16" s="2" t="str">
        <f ca="1">IFERROR(__xludf.DUMMYFUNCTION("""COMPUTED_VALUE"""),"Hope Church Community Response")</f>
        <v>Hope Church Community Response</v>
      </c>
      <c r="B16" s="2" t="str">
        <f ca="1">IFERROR(__xludf.DUMMYFUNCTION("""COMPUTED_VALUE"""),"Deliveries")</f>
        <v>Deliveries</v>
      </c>
      <c r="C16" s="2" t="str">
        <f ca="1">IFERROR(__xludf.DUMMYFUNCTION("""COMPUTED_VALUE"""),"Weston-super-Mare")</f>
        <v>Weston-super-Mare</v>
      </c>
      <c r="D16" s="2" t="str">
        <f ca="1">IFERROR(__xludf.DUMMYFUNCTION("""COMPUTED_VALUE"""),"")</f>
        <v/>
      </c>
      <c r="E16" s="2" t="str">
        <f ca="1">IFERROR(__xludf.DUMMYFUNCTION("""COMPUTED_VALUE"""),"07947 104208")</f>
        <v>07947 104208</v>
      </c>
      <c r="F16" s="2" t="str">
        <f ca="1">IFERROR(__xludf.DUMMYFUNCTION("""COMPUTED_VALUE"""),"Essential food shopping (from Asda) and delivery for the most vulnerable and elderly. Card payment by phone. Contact the helpline on Monday, Wednesday &amp; Friday from 10am-1pm with a list of no more than 10 items of what is required.")</f>
        <v>Essential food shopping (from Asda) and delivery for the most vulnerable and elderly. Card payment by phone. Contact the helpline on Monday, Wednesday &amp; Friday from 10am-1pm with a list of no more than 10 items of what is required.</v>
      </c>
    </row>
    <row r="17" spans="1:6" ht="42" x14ac:dyDescent="0.2">
      <c r="A17" s="2" t="str">
        <f ca="1">IFERROR(__xludf.DUMMYFUNCTION("""COMPUTED_VALUE"""),"Hussain's Indian Cuisine")</f>
        <v>Hussain's Indian Cuisine</v>
      </c>
      <c r="B17" s="2" t="str">
        <f ca="1">IFERROR(__xludf.DUMMYFUNCTION("""COMPUTED_VALUE"""),"Food")</f>
        <v>Food</v>
      </c>
      <c r="C17" s="2" t="str">
        <f ca="1">IFERROR(__xludf.DUMMYFUNCTION("""COMPUTED_VALUE"""),"Weston-super-Mare")</f>
        <v>Weston-super-Mare</v>
      </c>
      <c r="D17" s="3" t="str">
        <f ca="1">IFERROR(__xludf.DUMMYFUNCTION("""COMPUTED_VALUE"""),"http://hussainsrestaurant.co.uk/order")</f>
        <v>http://hussainsrestaurant.co.uk/order</v>
      </c>
      <c r="E17" s="2" t="str">
        <f ca="1">IFERROR(__xludf.DUMMYFUNCTION("""COMPUTED_VALUE"""),"01934 621626 / 01934 622120")</f>
        <v>01934 621626 / 01934 622120</v>
      </c>
      <c r="F17" s="2" t="str">
        <f ca="1">IFERROR(__xludf.DUMMYFUNCTION("""COMPUTED_VALUE"""),"For every order you place, 10% will go towards our local NHS. 20% discount on collection. Free delivery over £14.95.")</f>
        <v>For every order you place, 10% will go towards our local NHS. 20% discount on collection. Free delivery over £14.95.</v>
      </c>
    </row>
    <row r="18" spans="1:6" ht="42" x14ac:dyDescent="0.2">
      <c r="A18" s="2" t="str">
        <f ca="1">IFERROR(__xludf.DUMMYFUNCTION("""COMPUTED_VALUE"""),"Independent Pet Company")</f>
        <v>Independent Pet Company</v>
      </c>
      <c r="B18" s="2" t="str">
        <f ca="1">IFERROR(__xludf.DUMMYFUNCTION("""COMPUTED_VALUE"""),"Pet supplies")</f>
        <v>Pet supplies</v>
      </c>
      <c r="C18" s="2" t="str">
        <f ca="1">IFERROR(__xludf.DUMMYFUNCTION("""COMPUTED_VALUE"""),"Weston-Super-Mare")</f>
        <v>Weston-Super-Mare</v>
      </c>
      <c r="D18" s="3" t="str">
        <f ca="1">IFERROR(__xludf.DUMMYFUNCTION("""COMPUTED_VALUE"""),"https://www.facebook.com/pg/IndependentPetCoWeston/posts/")</f>
        <v>https://www.facebook.com/pg/IndependentPetCoWeston/posts/</v>
      </c>
      <c r="E18" s="2" t="str">
        <f ca="1">IFERROR(__xludf.DUMMYFUNCTION("""COMPUTED_VALUE"""),"07825 394152")</f>
        <v>07825 394152</v>
      </c>
      <c r="F18" s="2" t="str">
        <f ca="1">IFERROR(__xludf.DUMMYFUNCTION("""COMPUTED_VALUE"""),"Open for collection and deliveries. Call or text or message on Facebook.")</f>
        <v>Open for collection and deliveries. Call or text or message on Facebook.</v>
      </c>
    </row>
    <row r="19" spans="1:6" ht="168" x14ac:dyDescent="0.2">
      <c r="A19" s="2" t="str">
        <f ca="1">IFERROR(__xludf.DUMMYFUNCTION("""COMPUTED_VALUE"""),"Jaan Indian Express")</f>
        <v>Jaan Indian Express</v>
      </c>
      <c r="B19" s="2" t="str">
        <f ca="1">IFERROR(__xludf.DUMMYFUNCTION("""COMPUTED_VALUE"""),"Food")</f>
        <v>Food</v>
      </c>
      <c r="C19" s="2" t="str">
        <f ca="1">IFERROR(__xludf.DUMMYFUNCTION("""COMPUTED_VALUE"""),"Weston-Super-Mare")</f>
        <v>Weston-Super-Mare</v>
      </c>
      <c r="D19" s="3" t="str">
        <f ca="1">IFERROR(__xludf.DUMMYFUNCTION("""COMPUTED_VALUE"""),"https://www.facebook.com/pg/jaanindianexpress/posts/")</f>
        <v>https://www.facebook.com/pg/jaanindianexpress/posts/</v>
      </c>
      <c r="E19" s="2" t="str">
        <f ca="1">IFERROR(__xludf.DUMMYFUNCTION("""COMPUTED_VALUE"""),"01934 645021")</f>
        <v>01934 645021</v>
      </c>
      <c r="F19" s="2" t="str">
        <f ca="1">IFERROR(__xludf.DUMMYFUNCTION("""COMPUTED_VALUE"""),"DELIVERY ONLY service. All orders to be placed online where possible at www.jaanindian.com or Just Eat. Our phones may not be manned at all-times. All orders must be paid by Card at the time of order to reduce contact. **If anyone is not working and runs "&amp;"out of food, please don’t go to sleep with an empty stomach. Don’t be afraid or embarrassed to send me a private message. We will be more than happy to share whatever food we have. I will drop and go.** ** We are offering a free meal every day to 5 elderl"&amp;"y members of our community. This will compose of a starter, curry and rice or bread. To ensure we are fair to everyone it will be on a first-come-first-served basis. To be eligible you must be aged 70 or over, call the takeaway and place the order over th"&amp;"e phone, place your order between 5.30pm &amp; 6.00pm (available until further notice)**")</f>
        <v>DELIVERY ONLY service. All orders to be placed online where possible at www.jaanindian.com or Just Eat. Our phones may not be manned at all-times. All orders must be paid by Card at the time of order to reduce contact. **If anyone is not working and runs out of food, please don’t go to sleep with an empty stomach. Don’t be afraid or embarrassed to send me a private message. We will be more than happy to share whatever food we have. I will drop and go.** ** We are offering a free meal every day to 5 elderly members of our community. This will compose of a starter, curry and rice or bread. To ensure we are fair to everyone it will be on a first-come-first-served basis. To be eligible you must be aged 70 or over, call the takeaway and place the order over the phone, place your order between 5.30pm &amp; 6.00pm (available until further notice)**</v>
      </c>
    </row>
    <row r="20" spans="1:6" ht="70" x14ac:dyDescent="0.2">
      <c r="A20" s="2" t="str">
        <f ca="1">IFERROR(__xludf.DUMMYFUNCTION("""COMPUTED_VALUE"""),"James Artisan Bakery")</f>
        <v>James Artisan Bakery</v>
      </c>
      <c r="B20" s="2" t="str">
        <f ca="1">IFERROR(__xludf.DUMMYFUNCTION("""COMPUTED_VALUE"""),"Bakery")</f>
        <v>Bakery</v>
      </c>
      <c r="C20" s="2" t="str">
        <f ca="1">IFERROR(__xludf.DUMMYFUNCTION("""COMPUTED_VALUE"""),"Weston-super-Mare")</f>
        <v>Weston-super-Mare</v>
      </c>
      <c r="D20" s="3" t="str">
        <f ca="1">IFERROR(__xludf.DUMMYFUNCTION("""COMPUTED_VALUE"""),"https://www.facebook.com/pg/jamesartisanbakery/posts/")</f>
        <v>https://www.facebook.com/pg/jamesartisanbakery/posts/</v>
      </c>
      <c r="E20" s="2" t="str">
        <f ca="1">IFERROR(__xludf.DUMMYFUNCTION("""COMPUTED_VALUE"""),"01934 620844 ")</f>
        <v xml:space="preserve">01934 620844 </v>
      </c>
      <c r="F20" s="2" t="str">
        <f ca="1">IFERROR(__xludf.DUMMYFUNCTION("""COMPUTED_VALUE"""),"Order through Facebook private message or telephone giving your name, full address, your order and how you would like to pay: cash or card on delivery or bank transfer. If you choose bank transfer we will send you our bank details. Please wait for a respo"&amp;"nse to confirm your order. Delivery or collection. Order for next day delivery by 3pm. Deliveries from 9am Wednesday to Saturday.")</f>
        <v>Order through Facebook private message or telephone giving your name, full address, your order and how you would like to pay: cash or card on delivery or bank transfer. If you choose bank transfer we will send you our bank details. Please wait for a response to confirm your order. Delivery or collection. Order for next day delivery by 3pm. Deliveries from 9am Wednesday to Saturday.</v>
      </c>
    </row>
    <row r="21" spans="1:6" ht="28" x14ac:dyDescent="0.2">
      <c r="A21" s="2" t="str">
        <f ca="1">IFERROR(__xludf.DUMMYFUNCTION("""COMPUTED_VALUE"""),"JustEat")</f>
        <v>JustEat</v>
      </c>
      <c r="B21" s="2" t="str">
        <f ca="1">IFERROR(__xludf.DUMMYFUNCTION("""COMPUTED_VALUE"""),"Deliveries")</f>
        <v>Deliveries</v>
      </c>
      <c r="C21" s="2" t="str">
        <f ca="1">IFERROR(__xludf.DUMMYFUNCTION("""COMPUTED_VALUE"""),"National")</f>
        <v>National</v>
      </c>
      <c r="D21" s="3" t="str">
        <f ca="1">IFERROR(__xludf.DUMMYFUNCTION("""COMPUTED_VALUE"""),"https://www.just-eat.co.uk/")</f>
        <v>https://www.just-eat.co.uk/</v>
      </c>
      <c r="E21" s="2" t="str">
        <f ca="1">IFERROR(__xludf.DUMMYFUNCTION("""COMPUTED_VALUE"""),"")</f>
        <v/>
      </c>
      <c r="F21" s="2" t="str">
        <f ca="1">IFERROR(__xludf.DUMMYFUNCTION("""COMPUTED_VALUE"""),"25% off for NHS staff every day using bit.ly/25PercentoffNHSStaff")</f>
        <v>25% off for NHS staff every day using bit.ly/25PercentoffNHSStaff</v>
      </c>
    </row>
    <row r="22" spans="1:6" ht="140" x14ac:dyDescent="0.2">
      <c r="A22" s="2" t="str">
        <f ca="1">IFERROR(__xludf.DUMMYFUNCTION("""COMPUTED_VALUE"""),"King Sulayman")</f>
        <v>King Sulayman</v>
      </c>
      <c r="B22" s="2" t="str">
        <f ca="1">IFERROR(__xludf.DUMMYFUNCTION("""COMPUTED_VALUE"""),"Food")</f>
        <v>Food</v>
      </c>
      <c r="C22" s="2" t="str">
        <f ca="1">IFERROR(__xludf.DUMMYFUNCTION("""COMPUTED_VALUE"""),"Weston-super-Mare")</f>
        <v>Weston-super-Mare</v>
      </c>
      <c r="D22" s="3" t="str">
        <f ca="1">IFERROR(__xludf.DUMMYFUNCTION("""COMPUTED_VALUE"""),"https://www.facebook.com/pg/King.Sulayman.Takeaway/posts/")</f>
        <v>https://www.facebook.com/pg/King.Sulayman.Takeaway/posts/</v>
      </c>
      <c r="E22" s="2" t="str">
        <f ca="1">IFERROR(__xludf.DUMMYFUNCTION("""COMPUTED_VALUE"""),"01934 525006 / 01934 522682")</f>
        <v>01934 525006 / 01934 522682</v>
      </c>
      <c r="F22" s="2" t="str">
        <f ca="1">IFERROR(__xludf.DUMMYFUNCTION("""COMPUTED_VALUE"""),"Deliveries and pre order collections. Order at www.kingsulaymantakeaway.co.uk or our Facebook page (press the ""shop now"" button) or call. **If anyone is self isolating please give Sulayman a text on 07826522305 with a message of what essentials you need"&amp;". Must only be for the elderly or a person that has health conditions. I will make sure I wear gloves and clean the product before I put it in front of the door. I will ring the person when the item has arrived. *Must be before 2pm. The money you say? Hmm"&amp;" its on ME: BREAD MILK BISCUITS FRUITS MEDICINE TOILET ROLLS CLEANING PRODUCTS VEGETABLES. WESTON-SUPER-MARE &amp; WORLE ONLY**")</f>
        <v>Deliveries and pre order collections. Order at www.kingsulaymantakeaway.co.uk or our Facebook page (press the "shop now" button) or call. **If anyone is self isolating please give Sulayman a text on 07826522305 with a message of what essentials you need. Must only be for the elderly or a person that has health conditions. I will make sure I wear gloves and clean the product before I put it in front of the door. I will ring the person when the item has arrived. *Must be before 2pm. The money you say? Hmm its on ME: BREAD MILK BISCUITS FRUITS MEDICINE TOILET ROLLS CLEANING PRODUCTS VEGETABLES. WESTON-SUPER-MARE &amp; WORLE ONLY**</v>
      </c>
    </row>
    <row r="23" spans="1:6" ht="56" x14ac:dyDescent="0.2">
      <c r="A23" s="2" t="str">
        <f ca="1">IFERROR(__xludf.DUMMYFUNCTION("""COMPUTED_VALUE"""),"Loves Cafe")</f>
        <v>Loves Cafe</v>
      </c>
      <c r="B23" s="2" t="str">
        <f ca="1">IFERROR(__xludf.DUMMYFUNCTION("""COMPUTED_VALUE"""),"Food and groceries")</f>
        <v>Food and groceries</v>
      </c>
      <c r="C23" s="2" t="str">
        <f ca="1">IFERROR(__xludf.DUMMYFUNCTION("""COMPUTED_VALUE"""),"Weston-super-Mare")</f>
        <v>Weston-super-Mare</v>
      </c>
      <c r="D23" s="3" t="str">
        <f ca="1">IFERROR(__xludf.DUMMYFUNCTION("""COMPUTED_VALUE"""),"https://www.facebook.com/pg/lovesweston/posts/")</f>
        <v>https://www.facebook.com/pg/lovesweston/posts/</v>
      </c>
      <c r="E23" s="2" t="str">
        <f ca="1">IFERROR(__xludf.DUMMYFUNCTION("""COMPUTED_VALUE"""),"01934 645672")</f>
        <v>01934 645672</v>
      </c>
      <c r="F23" s="2" t="str">
        <f ca="1">IFERROR(__xludf.DUMMYFUNCTION("""COMPUTED_VALUE"""),"Also www.lovesweston.co.uk for Vegan/Vegetarian food and veg boxes. Wednesday Buddha Bowls (collection), Thursday and Friday veg boxes (collection), Sunday roast (delivery). £1 from every box goes towards feeding the NHS.")</f>
        <v>Also www.lovesweston.co.uk for Vegan/Vegetarian food and veg boxes. Wednesday Buddha Bowls (collection), Thursday and Friday veg boxes (collection), Sunday roast (delivery). £1 from every box goes towards feeding the NHS.</v>
      </c>
    </row>
    <row r="24" spans="1:6" ht="56" x14ac:dyDescent="0.2">
      <c r="A24" s="2" t="str">
        <f ca="1">IFERROR(__xludf.DUMMYFUNCTION("""COMPUTED_VALUE"""),"Moorend Spout")</f>
        <v>Moorend Spout</v>
      </c>
      <c r="B24" s="2" t="str">
        <f ca="1">IFERROR(__xludf.DUMMYFUNCTION("""COMPUTED_VALUE"""),"Food")</f>
        <v>Food</v>
      </c>
      <c r="C24" s="2" t="str">
        <f ca="1">IFERROR(__xludf.DUMMYFUNCTION("""COMPUTED_VALUE"""),"Nailsea")</f>
        <v>Nailsea</v>
      </c>
      <c r="D24" s="3" t="str">
        <f ca="1">IFERROR(__xludf.DUMMYFUNCTION("""COMPUTED_VALUE"""),"https://www.themoorendspout.com/fooddeliveryboxes")</f>
        <v>https://www.themoorendspout.com/fooddeliveryboxes</v>
      </c>
      <c r="E24" s="2" t="str">
        <f ca="1">IFERROR(__xludf.DUMMYFUNCTION("""COMPUTED_VALUE"""),"01275 855336 / 07368 245901")</f>
        <v>01275 855336 / 07368 245901</v>
      </c>
      <c r="F24" s="2" t="str">
        <f ca="1">IFERROR(__xludf.DUMMYFUNCTION("""COMPUTED_VALUE"""),"7 x Freshly prepared meals (can be frozen at home) for £45.  Call to place an order for delivery on a Monday* or Thursday** (*by Sunday evening for Monday delivery, **by Wednesday evening for Thursday delivery). Free Deliveries to Nailsea, &amp; local areas. "&amp;"Pick up also available.")</f>
        <v>7 x Freshly prepared meals (can be frozen at home) for £45.  Call to place an order for delivery on a Monday* or Thursday** (*by Sunday evening for Monday delivery, **by Wednesday evening for Thursday delivery). Free Deliveries to Nailsea, &amp; local areas. Pick up also available.</v>
      </c>
    </row>
    <row r="25" spans="1:6" ht="42" x14ac:dyDescent="0.2">
      <c r="A25" s="2" t="str">
        <f ca="1">IFERROR(__xludf.DUMMYFUNCTION("""COMPUTED_VALUE"""),"Muffins Tea Rooms")</f>
        <v>Muffins Tea Rooms</v>
      </c>
      <c r="B25" s="2" t="str">
        <f ca="1">IFERROR(__xludf.DUMMYFUNCTION("""COMPUTED_VALUE"""),"Food")</f>
        <v>Food</v>
      </c>
      <c r="C25" s="2" t="str">
        <f ca="1">IFERROR(__xludf.DUMMYFUNCTION("""COMPUTED_VALUE"""),"Weston-super-Mare")</f>
        <v>Weston-super-Mare</v>
      </c>
      <c r="D25" s="3" t="str">
        <f ca="1">IFERROR(__xludf.DUMMYFUNCTION("""COMPUTED_VALUE"""),"https://www.facebook.com/pg/muffinsworle/posts/")</f>
        <v>https://www.facebook.com/pg/muffinsworle/posts/</v>
      </c>
      <c r="E25" s="2" t="str">
        <f ca="1">IFERROR(__xludf.DUMMYFUNCTION("""COMPUTED_VALUE"""),"01934 515181 / 07779 056228")</f>
        <v>01934 515181 / 07779 056228</v>
      </c>
      <c r="F25" s="2" t="str">
        <f ca="1">IFERROR(__xludf.DUMMYFUNCTION("""COMPUTED_VALUE"""),"Delivering to BS22, BS23, BS24 &amp; BS29 postcodes, 9am - 3pm. Contactless payments.")</f>
        <v>Delivering to BS22, BS23, BS24 &amp; BS29 postcodes, 9am - 3pm. Contactless payments.</v>
      </c>
    </row>
    <row r="26" spans="1:6" ht="28" x14ac:dyDescent="0.2">
      <c r="A26" s="2" t="str">
        <f ca="1">IFERROR(__xludf.DUMMYFUNCTION("""COMPUTED_VALUE"""),"Oscar and Ollies")</f>
        <v>Oscar and Ollies</v>
      </c>
      <c r="B26" s="2" t="str">
        <f ca="1">IFERROR(__xludf.DUMMYFUNCTION("""COMPUTED_VALUE"""),"Food")</f>
        <v>Food</v>
      </c>
      <c r="C26" s="2" t="str">
        <f ca="1">IFERROR(__xludf.DUMMYFUNCTION("""COMPUTED_VALUE"""),"Weston-super-Mare")</f>
        <v>Weston-super-Mare</v>
      </c>
      <c r="D26" s="3" t="str">
        <f ca="1">IFERROR(__xludf.DUMMYFUNCTION("""COMPUTED_VALUE"""),"https://www.facebook.com/pg/oscarnollies/posts/")</f>
        <v>https://www.facebook.com/pg/oscarnollies/posts/</v>
      </c>
      <c r="E26" s="2" t="str">
        <f ca="1">IFERROR(__xludf.DUMMYFUNCTION("""COMPUTED_VALUE"""),"01934 420588")</f>
        <v>01934 420588</v>
      </c>
      <c r="F26" s="2" t="str">
        <f ca="1">IFERROR(__xludf.DUMMYFUNCTION("""COMPUTED_VALUE"""),"From 13th April: THURSDAY, FRIDAY, SATURDAY from 5pm. Order for delivery by TELEPHONE, DELIVEROO, JUST EAT AND UBER EATS.")</f>
        <v>From 13th April: THURSDAY, FRIDAY, SATURDAY from 5pm. Order for delivery by TELEPHONE, DELIVEROO, JUST EAT AND UBER EATS.</v>
      </c>
    </row>
    <row r="27" spans="1:6" ht="42" x14ac:dyDescent="0.2">
      <c r="A27" s="2" t="str">
        <f ca="1">IFERROR(__xludf.DUMMYFUNCTION("""COMPUTED_VALUE"""),"Pappadoms")</f>
        <v>Pappadoms</v>
      </c>
      <c r="B27" s="2" t="str">
        <f ca="1">IFERROR(__xludf.DUMMYFUNCTION("""COMPUTED_VALUE"""),"Food")</f>
        <v>Food</v>
      </c>
      <c r="C27" s="2" t="str">
        <f ca="1">IFERROR(__xludf.DUMMYFUNCTION("""COMPUTED_VALUE"""),"Weston-super-Mare")</f>
        <v>Weston-super-Mare</v>
      </c>
      <c r="D27" s="3" t="str">
        <f ca="1">IFERROR(__xludf.DUMMYFUNCTION("""COMPUTED_VALUE"""),"https://pappadoms.co.uk/menu")</f>
        <v>https://pappadoms.co.uk/menu</v>
      </c>
      <c r="E27" s="2" t="str">
        <f ca="1">IFERROR(__xludf.DUMMYFUNCTION("""COMPUTED_VALUE"""),"01934 613773 / 01934 612923")</f>
        <v>01934 613773 / 01934 612923</v>
      </c>
      <c r="F27" s="2" t="str">
        <f ca="1">IFERROR(__xludf.DUMMYFUNCTION("""COMPUTED_VALUE"""),"Delivery or collection. Providing free meals to Night Assessment Centre who look after the homeless and vulnerable people. Donating free meals annd groceries to other vulnerable people.")</f>
        <v>Delivery or collection. Providing free meals to Night Assessment Centre who look after the homeless and vulnerable people. Donating free meals annd groceries to other vulnerable people.</v>
      </c>
    </row>
    <row r="28" spans="1:6" ht="42" x14ac:dyDescent="0.2">
      <c r="A28" s="2" t="str">
        <f ca="1">IFERROR(__xludf.DUMMYFUNCTION("""COMPUTED_VALUE"""),"Pappie's Kitchen")</f>
        <v>Pappie's Kitchen</v>
      </c>
      <c r="B28" s="2" t="str">
        <f ca="1">IFERROR(__xludf.DUMMYFUNCTION("""COMPUTED_VALUE"""),"Food")</f>
        <v>Food</v>
      </c>
      <c r="C28" s="2" t="str">
        <f ca="1">IFERROR(__xludf.DUMMYFUNCTION("""COMPUTED_VALUE"""),"Weston-super-Mare")</f>
        <v>Weston-super-Mare</v>
      </c>
      <c r="D28" s="3" t="str">
        <f ca="1">IFERROR(__xludf.DUMMYFUNCTION("""COMPUTED_VALUE"""),"https://www.facebook.com/pg/pappieskitchen/posts/")</f>
        <v>https://www.facebook.com/pg/pappieskitchen/posts/</v>
      </c>
      <c r="E28" s="2" t="str">
        <f ca="1">IFERROR(__xludf.DUMMYFUNCTION("""COMPUTED_VALUE"""),"")</f>
        <v/>
      </c>
      <c r="F28" s="2" t="str">
        <f ca="1">IFERROR(__xludf.DUMMYFUNCTION("""COMPUTED_VALUE"""),"From 12th April: TUESDAY, WEDNESDAY, SUNDAY home cooked meals by pre order. Facebook private message and leave your NAME, AMOUNT OF MEALS REQUIRED and MOBILE NUMBER to pre order.")</f>
        <v>From 12th April: TUESDAY, WEDNESDAY, SUNDAY home cooked meals by pre order. Facebook private message and leave your NAME, AMOUNT OF MEALS REQUIRED and MOBILE NUMBER to pre order.</v>
      </c>
    </row>
    <row r="29" spans="1:6" ht="28" x14ac:dyDescent="0.2">
      <c r="A29" s="2" t="str">
        <f ca="1">IFERROR(__xludf.DUMMYFUNCTION("""COMPUTED_VALUE"""),"Parsley Box")</f>
        <v>Parsley Box</v>
      </c>
      <c r="B29" s="2" t="str">
        <f ca="1">IFERROR(__xludf.DUMMYFUNCTION("""COMPUTED_VALUE"""),"Food")</f>
        <v>Food</v>
      </c>
      <c r="C29" s="2" t="str">
        <f ca="1">IFERROR(__xludf.DUMMYFUNCTION("""COMPUTED_VALUE"""),"National")</f>
        <v>National</v>
      </c>
      <c r="D29" s="3" t="str">
        <f ca="1">IFERROR(__xludf.DUMMYFUNCTION("""COMPUTED_VALUE"""),"https://www.parsleybox.com/")</f>
        <v>https://www.parsleybox.com/</v>
      </c>
      <c r="E29" s="2" t="str">
        <f ca="1">IFERROR(__xludf.DUMMYFUNCTION("""COMPUTED_VALUE"""),"0800 612 7225")</f>
        <v>0800 612 7225</v>
      </c>
      <c r="F29" s="2" t="str">
        <f ca="1">IFERROR(__xludf.DUMMYFUNCTION("""COMPUTED_VALUE"""),"Cupboard stored tasty meals delivered fast to your door.")</f>
        <v>Cupboard stored tasty meals delivered fast to your door.</v>
      </c>
    </row>
    <row r="30" spans="1:6" ht="56" x14ac:dyDescent="0.2">
      <c r="A30" s="2" t="str">
        <f ca="1">IFERROR(__xludf.DUMMYFUNCTION("""COMPUTED_VALUE"""),"Petmania")</f>
        <v>Petmania</v>
      </c>
      <c r="B30" s="2" t="str">
        <f ca="1">IFERROR(__xludf.DUMMYFUNCTION("""COMPUTED_VALUE"""),"Pet supplies")</f>
        <v>Pet supplies</v>
      </c>
      <c r="C30" s="2" t="str">
        <f ca="1">IFERROR(__xludf.DUMMYFUNCTION("""COMPUTED_VALUE"""),"Weston-super-Mare")</f>
        <v>Weston-super-Mare</v>
      </c>
      <c r="D30" s="3" t="str">
        <f ca="1">IFERROR(__xludf.DUMMYFUNCTION("""COMPUTED_VALUE"""),"https://www.facebook.com/pg/petmaniauk/posts/")</f>
        <v>https://www.facebook.com/pg/petmaniauk/posts/</v>
      </c>
      <c r="E30" s="2" t="str">
        <f ca="1">IFERROR(__xludf.DUMMYFUNCTION("""COMPUTED_VALUE"""),"01934 522542")</f>
        <v>01934 522542</v>
      </c>
      <c r="F30" s="2" t="str">
        <f ca="1">IFERROR(__xludf.DUMMYFUNCTION("""COMPUTED_VALUE"""),"Place orders by phone, email petmaniauk@gmail.com or Facebook message. We can then arrange for you to collect your order, or deliver to you if you are unable to collect. (Please collect if you are well enough, so that we can continue to deliver to our com"&amp;"munity’s most vulnerable).")</f>
        <v>Place orders by phone, email petmaniauk@gmail.com or Facebook message. We can then arrange for you to collect your order, or deliver to you if you are unable to collect. (Please collect if you are well enough, so that we can continue to deliver to our community’s most vulnerable).</v>
      </c>
    </row>
    <row r="31" spans="1:6" ht="28" x14ac:dyDescent="0.2">
      <c r="A31" s="2" t="str">
        <f ca="1">IFERROR(__xludf.DUMMYFUNCTION("""COMPUTED_VALUE"""),"Pit Stop Diner")</f>
        <v>Pit Stop Diner</v>
      </c>
      <c r="B31" s="2" t="str">
        <f ca="1">IFERROR(__xludf.DUMMYFUNCTION("""COMPUTED_VALUE"""),"Food")</f>
        <v>Food</v>
      </c>
      <c r="C31" s="2" t="str">
        <f ca="1">IFERROR(__xludf.DUMMYFUNCTION("""COMPUTED_VALUE"""),"Weston-super-Mare")</f>
        <v>Weston-super-Mare</v>
      </c>
      <c r="D31" s="3" t="str">
        <f ca="1">IFERROR(__xludf.DUMMYFUNCTION("""COMPUTED_VALUE"""),"https://www.facebook.com/pg/thepitstopd/posts/")</f>
        <v>https://www.facebook.com/pg/thepitstopd/posts/</v>
      </c>
      <c r="E31" s="2" t="str">
        <f ca="1">IFERROR(__xludf.DUMMYFUNCTION("""COMPUTED_VALUE"""),"07770 417760")</f>
        <v>07770 417760</v>
      </c>
      <c r="F31" s="2" t="str">
        <f ca="1">IFERROR(__xludf.DUMMYFUNCTION("""COMPUTED_VALUE"""),"Local delivery.")</f>
        <v>Local delivery.</v>
      </c>
    </row>
    <row r="32" spans="1:6" ht="28" x14ac:dyDescent="0.2">
      <c r="A32" s="2" t="str">
        <f ca="1">IFERROR(__xludf.DUMMYFUNCTION("""COMPUTED_VALUE"""),"Pitta Point")</f>
        <v>Pitta Point</v>
      </c>
      <c r="B32" s="2" t="str">
        <f ca="1">IFERROR(__xludf.DUMMYFUNCTION("""COMPUTED_VALUE"""),"Food")</f>
        <v>Food</v>
      </c>
      <c r="C32" s="2" t="str">
        <f ca="1">IFERROR(__xludf.DUMMYFUNCTION("""COMPUTED_VALUE"""),"Weston-super-Mare")</f>
        <v>Weston-super-Mare</v>
      </c>
      <c r="D32" s="3" t="str">
        <f ca="1">IFERROR(__xludf.DUMMYFUNCTION("""COMPUTED_VALUE"""),"https://pittapointweston.co.uk/")</f>
        <v>https://pittapointweston.co.uk/</v>
      </c>
      <c r="E32" s="2" t="str">
        <f ca="1">IFERROR(__xludf.DUMMYFUNCTION("""COMPUTED_VALUE"""),"01934 709090")</f>
        <v>01934 709090</v>
      </c>
      <c r="F32" s="2" t="str">
        <f ca="1">IFERROR(__xludf.DUMMYFUNCTION("""COMPUTED_VALUE"""),"Order online for delivery.")</f>
        <v>Order online for delivery.</v>
      </c>
    </row>
    <row r="33" spans="1:6" ht="56" x14ac:dyDescent="0.2">
      <c r="A33" s="2" t="str">
        <f ca="1">IFERROR(__xludf.DUMMYFUNCTION("""COMPUTED_VALUE"""),"Regent Express")</f>
        <v>Regent Express</v>
      </c>
      <c r="B33" s="2" t="str">
        <f ca="1">IFERROR(__xludf.DUMMYFUNCTION("""COMPUTED_VALUE"""),"Groceries")</f>
        <v>Groceries</v>
      </c>
      <c r="C33" s="2" t="str">
        <f ca="1">IFERROR(__xludf.DUMMYFUNCTION("""COMPUTED_VALUE"""),"Weston-super-Mare")</f>
        <v>Weston-super-Mare</v>
      </c>
      <c r="D33" s="3" t="str">
        <f ca="1">IFERROR(__xludf.DUMMYFUNCTION("""COMPUTED_VALUE"""),"https://www.facebook.com/pg/Regent-Express-160653414631420/posts/")</f>
        <v>https://www.facebook.com/pg/Regent-Express-160653414631420/posts/</v>
      </c>
      <c r="E33" s="2" t="str">
        <f ca="1">IFERROR(__xludf.DUMMYFUNCTION("""COMPUTED_VALUE"""),"07462 632746 ")</f>
        <v xml:space="preserve">07462 632746 </v>
      </c>
      <c r="F33" s="2" t="str">
        <f ca="1">IFERROR(__xludf.DUMMYFUNCTION("""COMPUTED_VALUE"""),"Free delivery, card payments taken, text or call.")</f>
        <v>Free delivery, card payments taken, text or call.</v>
      </c>
    </row>
    <row r="34" spans="1:6" ht="98" x14ac:dyDescent="0.2">
      <c r="A34" s="2" t="str">
        <f ca="1">IFERROR(__xludf.DUMMYFUNCTION("""COMPUTED_VALUE"""),"Scotty's Kitchen")</f>
        <v>Scotty's Kitchen</v>
      </c>
      <c r="B34" s="2" t="str">
        <f ca="1">IFERROR(__xludf.DUMMYFUNCTION("""COMPUTED_VALUE"""),"Food")</f>
        <v>Food</v>
      </c>
      <c r="C34" s="2" t="str">
        <f ca="1">IFERROR(__xludf.DUMMYFUNCTION("""COMPUTED_VALUE"""),"Weston-super-Mare")</f>
        <v>Weston-super-Mare</v>
      </c>
      <c r="D34" s="3" t="str">
        <f ca="1">IFERROR(__xludf.DUMMYFUNCTION("""COMPUTED_VALUE"""),"https://www.facebook.com/pg/Cafe-gold-2142305442658883/posts/")</f>
        <v>https://www.facebook.com/pg/Cafe-gold-2142305442658883/posts/</v>
      </c>
      <c r="E34" s="2" t="str">
        <f ca="1">IFERROR(__xludf.DUMMYFUNCTION("""COMPUTED_VALUE"""),"01934 621111")</f>
        <v>01934 621111</v>
      </c>
      <c r="F34" s="2" t="str">
        <f ca="1">IFERROR(__xludf.DUMMYFUNCTION("""COMPUTED_VALUE"""),"3 meals a day for £10-£15 (breakfast, lunch and evening meal) and will deliver if required. Containers will need to be provided to us to keep costs as low as possible. Open for takeaway orders. Offering NHS 50% off the whole menu if you order through us. "&amp;"We will also give you a free tea/coffee. We must stress to be able to give you this offer you must call us directly. Delivery also available on Uber Eats and Deliveroo. Order via Facebook private message, call or email carmenfutcher@yahoo.com")</f>
        <v>3 meals a day for £10-£15 (breakfast, lunch and evening meal) and will deliver if required. Containers will need to be provided to us to keep costs as low as possible. Open for takeaway orders. Offering NHS 50% off the whole menu if you order through us. We will also give you a free tea/coffee. We must stress to be able to give you this offer you must call us directly. Delivery also available on Uber Eats and Deliveroo. Order via Facebook private message, call or email carmenfutcher@yahoo.com</v>
      </c>
    </row>
    <row r="35" spans="1:6" ht="42" x14ac:dyDescent="0.2">
      <c r="A35" s="2" t="str">
        <f ca="1">IFERROR(__xludf.DUMMYFUNCTION("""COMPUTED_VALUE"""),"SMS Dairies")</f>
        <v>SMS Dairies</v>
      </c>
      <c r="B35" s="2" t="str">
        <f ca="1">IFERROR(__xludf.DUMMYFUNCTION("""COMPUTED_VALUE"""),"Groceries")</f>
        <v>Groceries</v>
      </c>
      <c r="C35" s="2" t="str">
        <f ca="1">IFERROR(__xludf.DUMMYFUNCTION("""COMPUTED_VALUE"""),"Weston-Super-Mare")</f>
        <v>Weston-Super-Mare</v>
      </c>
      <c r="D35" s="3" t="str">
        <f ca="1">IFERROR(__xludf.DUMMYFUNCTION("""COMPUTED_VALUE"""),"https://smsdairy.co.uk/shop")</f>
        <v>https://smsdairy.co.uk/shop</v>
      </c>
      <c r="E35" s="2" t="str">
        <f ca="1">IFERROR(__xludf.DUMMYFUNCTION("""COMPUTED_VALUE"""),"01934 510950 ")</f>
        <v xml:space="preserve">01934 510950 </v>
      </c>
      <c r="F35" s="2" t="str">
        <f ca="1">IFERROR(__xludf.DUMMYFUNCTION("""COMPUTED_VALUE"""),"Home delivery available in BS22, BS23, BS24, TA8 &amp; TA9. We aim to deliver orders within 48hrs. Confirmation of exact delivery date will be emailed to you when your order has been processed.")</f>
        <v>Home delivery available in BS22, BS23, BS24, TA8 &amp; TA9. We aim to deliver orders within 48hrs. Confirmation of exact delivery date will be emailed to you when your order has been processed.</v>
      </c>
    </row>
    <row r="36" spans="1:6" ht="70" x14ac:dyDescent="0.2">
      <c r="A36" s="2" t="str">
        <f ca="1">IFERROR(__xludf.DUMMYFUNCTION("""COMPUTED_VALUE"""),"Somerset Catering")</f>
        <v>Somerset Catering</v>
      </c>
      <c r="B36" s="2" t="str">
        <f ca="1">IFERROR(__xludf.DUMMYFUNCTION("""COMPUTED_VALUE"""),"Food and groceries")</f>
        <v>Food and groceries</v>
      </c>
      <c r="C36" s="2" t="str">
        <f ca="1">IFERROR(__xludf.DUMMYFUNCTION("""COMPUTED_VALUE"""),"Weston-super-Mare")</f>
        <v>Weston-super-Mare</v>
      </c>
      <c r="D36" s="3" t="str">
        <f ca="1">IFERROR(__xludf.DUMMYFUNCTION("""COMPUTED_VALUE"""),"https://www.facebook.com/pg/Somerset-Catering-Southwest-108701187442320/posts/")</f>
        <v>https://www.facebook.com/pg/Somerset-Catering-Southwest-108701187442320/posts/</v>
      </c>
      <c r="E36" s="2" t="str">
        <f ca="1">IFERROR(__xludf.DUMMYFUNCTION("""COMPUTED_VALUE"""),"07511 500551")</f>
        <v>07511 500551</v>
      </c>
      <c r="F36" s="2" t="str">
        <f ca="1">IFERROR(__xludf.DUMMYFUNCTION("""COMPUTED_VALUE"""),"Selection of fresh groceries and sandwiches, soup, salads, etc. Payment via bank transfer or cash, orders under £10 will be a 50p delivery fee for Haywood Village, more for further distance. Orders need to be paid for in advance and need to be made the ni"&amp;"ght before delivery days. Order on Facebook, text or call or dawn.buffets.galore@gmail.com")</f>
        <v>Selection of fresh groceries and sandwiches, soup, salads, etc. Payment via bank transfer or cash, orders under £10 will be a 50p delivery fee for Haywood Village, more for further distance. Orders need to be paid for in advance and need to be made the night before delivery days. Order on Facebook, text or call or dawn.buffets.galore@gmail.com</v>
      </c>
    </row>
    <row r="37" spans="1:6" ht="42" x14ac:dyDescent="0.2">
      <c r="A37" s="2" t="str">
        <f ca="1">IFERROR(__xludf.DUMMYFUNCTION("""COMPUTED_VALUE"""),"The Captains Cabin")</f>
        <v>The Captains Cabin</v>
      </c>
      <c r="B37" s="2" t="str">
        <f ca="1">IFERROR(__xludf.DUMMYFUNCTION("""COMPUTED_VALUE"""),"Food")</f>
        <v>Food</v>
      </c>
      <c r="C37" s="2" t="str">
        <f ca="1">IFERROR(__xludf.DUMMYFUNCTION("""COMPUTED_VALUE"""),"Weston-super-Mare")</f>
        <v>Weston-super-Mare</v>
      </c>
      <c r="D37" s="3" t="str">
        <f ca="1">IFERROR(__xludf.DUMMYFUNCTION("""COMPUTED_VALUE"""),"https://www.facebook.com/pg/CaptainsCabinWeston/posts/")</f>
        <v>https://www.facebook.com/pg/CaptainsCabinWeston/posts/</v>
      </c>
      <c r="E37" s="2" t="str">
        <f ca="1">IFERROR(__xludf.DUMMYFUNCTION("""COMPUTED_VALUE"""),"07943 832104")</f>
        <v>07943 832104</v>
      </c>
      <c r="F37" s="2" t="str">
        <f ca="1">IFERROR(__xludf.DUMMYFUNCTION("""COMPUTED_VALUE"""),"Contact us through Facebook or call. Please order by Saturday lunchtime. Roasts are £9.50 (adult) £5.50 (child) with an option of a donation which will go straight towards the NHS.")</f>
        <v>Contact us through Facebook or call. Please order by Saturday lunchtime. Roasts are £9.50 (adult) £5.50 (child) with an option of a donation which will go straight towards the NHS.</v>
      </c>
    </row>
    <row r="38" spans="1:6" ht="42" x14ac:dyDescent="0.2">
      <c r="A38" s="2" t="str">
        <f ca="1">IFERROR(__xludf.DUMMYFUNCTION("""COMPUTED_VALUE"""),"The Dolphin")</f>
        <v>The Dolphin</v>
      </c>
      <c r="B38" s="2" t="str">
        <f ca="1">IFERROR(__xludf.DUMMYFUNCTION("""COMPUTED_VALUE"""),"Food")</f>
        <v>Food</v>
      </c>
      <c r="C38" s="2" t="str">
        <f ca="1">IFERROR(__xludf.DUMMYFUNCTION("""COMPUTED_VALUE"""),"Uphill")</f>
        <v>Uphill</v>
      </c>
      <c r="D38" s="3" t="str">
        <f ca="1">IFERROR(__xludf.DUMMYFUNCTION("""COMPUTED_VALUE"""),"https://www.facebook.com/pg/TheDolphinUphill/posts/")</f>
        <v>https://www.facebook.com/pg/TheDolphinUphill/posts/</v>
      </c>
      <c r="E38" s="2" t="str">
        <f ca="1">IFERROR(__xludf.DUMMYFUNCTION("""COMPUTED_VALUE"""),"01934 620248 ")</f>
        <v xml:space="preserve">01934 620248 </v>
      </c>
      <c r="F38" s="2" t="str">
        <f ca="1">IFERROR(__xludf.DUMMYFUNCTION("""COMPUTED_VALUE"""),"Collection or delivery within Uphill village.")</f>
        <v>Collection or delivery within Uphill village.</v>
      </c>
    </row>
    <row r="39" spans="1:6" ht="56" x14ac:dyDescent="0.2">
      <c r="A39" s="2" t="str">
        <f ca="1">IFERROR(__xludf.DUMMYFUNCTION("""COMPUTED_VALUE"""),"The Food Den")</f>
        <v>The Food Den</v>
      </c>
      <c r="B39" s="2" t="str">
        <f ca="1">IFERROR(__xludf.DUMMYFUNCTION("""COMPUTED_VALUE"""),"Food and groceries")</f>
        <v>Food and groceries</v>
      </c>
      <c r="C39" s="2" t="str">
        <f ca="1">IFERROR(__xludf.DUMMYFUNCTION("""COMPUTED_VALUE"""),"Weston-super-Mare")</f>
        <v>Weston-super-Mare</v>
      </c>
      <c r="D39" s="3" t="str">
        <f ca="1">IFERROR(__xludf.DUMMYFUNCTION("""COMPUTED_VALUE"""),"https://www.facebook.com/pg/The-food-den-139053629554994/posts/")</f>
        <v>https://www.facebook.com/pg/The-food-den-139053629554994/posts/</v>
      </c>
      <c r="E39" s="2" t="str">
        <f ca="1">IFERROR(__xludf.DUMMYFUNCTION("""COMPUTED_VALUE"""),"01934 418770")</f>
        <v>01934 418770</v>
      </c>
      <c r="F39" s="2" t="str">
        <f ca="1">IFERROR(__xludf.DUMMYFUNCTION("""COMPUTED_VALUE"""),"Will try to keep the supply of fresh/frozen meals available that can be ordered for collection. Can deliver locally at designated times. Please note we can still supply fresh bread, local meat &amp; eggs alongside our products.")</f>
        <v>Will try to keep the supply of fresh/frozen meals available that can be ordered for collection. Can deliver locally at designated times. Please note we can still supply fresh bread, local meat &amp; eggs alongside our products.</v>
      </c>
    </row>
    <row r="40" spans="1:6" ht="84" x14ac:dyDescent="0.2">
      <c r="A40" s="2" t="str">
        <f ca="1">IFERROR(__xludf.DUMMYFUNCTION("""COMPUTED_VALUE"""),"The Pink Shop / Royal Oak Stores")</f>
        <v>The Pink Shop / Royal Oak Stores</v>
      </c>
      <c r="B40" s="2" t="str">
        <f ca="1">IFERROR(__xludf.DUMMYFUNCTION("""COMPUTED_VALUE"""),"Groceries")</f>
        <v>Groceries</v>
      </c>
      <c r="C40" s="2" t="str">
        <f ca="1">IFERROR(__xludf.DUMMYFUNCTION("""COMPUTED_VALUE"""),"Kewstoke")</f>
        <v>Kewstoke</v>
      </c>
      <c r="D40" s="3" t="str">
        <f ca="1">IFERROR(__xludf.DUMMYFUNCTION("""COMPUTED_VALUE"""),"https://www.facebook.com/pg/The-pink-shop-kewstoke-Royal-Oak-stores-223655875044262/posts/")</f>
        <v>https://www.facebook.com/pg/The-pink-shop-kewstoke-Royal-Oak-stores-223655875044262/posts/</v>
      </c>
      <c r="E40" s="2" t="str">
        <f ca="1">IFERROR(__xludf.DUMMYFUNCTION("""COMPUTED_VALUE"""),"01934 644441")</f>
        <v>01934 644441</v>
      </c>
      <c r="F40" s="2" t="str">
        <f ca="1">IFERROR(__xludf.DUMMYFUNCTION("""COMPUTED_VALUE"""),"Open 8-6 Monday to Saturday and 9-5 on Sunday. Delivery available to the vulnerable.")</f>
        <v>Open 8-6 Monday to Saturday and 9-5 on Sunday. Delivery available to the vulnerable.</v>
      </c>
    </row>
    <row r="41" spans="1:6" ht="42" x14ac:dyDescent="0.2">
      <c r="A41" s="2" t="str">
        <f ca="1">IFERROR(__xludf.DUMMYFUNCTION("""COMPUTED_VALUE"""),"The Royal Hotel")</f>
        <v>The Royal Hotel</v>
      </c>
      <c r="B41" s="2" t="str">
        <f ca="1">IFERROR(__xludf.DUMMYFUNCTION("""COMPUTED_VALUE"""),"Food")</f>
        <v>Food</v>
      </c>
      <c r="C41" s="2" t="str">
        <f ca="1">IFERROR(__xludf.DUMMYFUNCTION("""COMPUTED_VALUE"""),"Weston-Super-Mare")</f>
        <v>Weston-Super-Mare</v>
      </c>
      <c r="D41" s="3" t="str">
        <f ca="1">IFERROR(__xludf.DUMMYFUNCTION("""COMPUTED_VALUE"""),"https://www.facebook.com/pg/RoyalHotelWestonsuperMare/posts/")</f>
        <v>https://www.facebook.com/pg/RoyalHotelWestonsuperMare/posts/</v>
      </c>
      <c r="E41" s="2" t="str">
        <f ca="1">IFERROR(__xludf.DUMMYFUNCTION("""COMPUTED_VALUE"""),"01934 423100 (option 1)")</f>
        <v>01934 423100 (option 1)</v>
      </c>
      <c r="F41" s="2" t="str">
        <f ca="1">IFERROR(__xludf.DUMMYFUNCTION("""COMPUTED_VALUE"""),"Free delivery within 5 miles. Card payment only. Daily 12-2pm, and 6-9pm.")</f>
        <v>Free delivery within 5 miles. Card payment only. Daily 12-2pm, and 6-9pm.</v>
      </c>
    </row>
    <row r="42" spans="1:6" ht="42" x14ac:dyDescent="0.2">
      <c r="A42" s="2" t="str">
        <f ca="1">IFERROR(__xludf.DUMMYFUNCTION("""COMPUTED_VALUE"""),"The Ship Inn")</f>
        <v>The Ship Inn</v>
      </c>
      <c r="B42" s="2" t="str">
        <f ca="1">IFERROR(__xludf.DUMMYFUNCTION("""COMPUTED_VALUE"""),"Food and groceries")</f>
        <v>Food and groceries</v>
      </c>
      <c r="C42" s="2" t="str">
        <f ca="1">IFERROR(__xludf.DUMMYFUNCTION("""COMPUTED_VALUE"""),"Uphill")</f>
        <v>Uphill</v>
      </c>
      <c r="D42" s="3" t="str">
        <f ca="1">IFERROR(__xludf.DUMMYFUNCTION("""COMPUTED_VALUE"""),"https://www.facebook.com/pg/TheShipUphill/posts/")</f>
        <v>https://www.facebook.com/pg/TheShipUphill/posts/</v>
      </c>
      <c r="E42" s="2" t="str">
        <f ca="1">IFERROR(__xludf.DUMMYFUNCTION("""COMPUTED_VALUE"""),"01934 253120")</f>
        <v>01934 253120</v>
      </c>
      <c r="F42" s="2" t="str">
        <f ca="1">IFERROR(__xludf.DUMMYFUNCTION("""COMPUTED_VALUE""")," I have cheese eggs milk potatoes bread vegetables available daily for collection in the car park or call us. Takeaways available.")</f>
        <v xml:space="preserve"> I have cheese eggs milk potatoes bread vegetables available daily for collection in the car park or call us. Takeaways available.</v>
      </c>
    </row>
    <row r="43" spans="1:6" ht="126" x14ac:dyDescent="0.2">
      <c r="A43" s="2" t="str">
        <f ca="1">IFERROR(__xludf.DUMMYFUNCTION("""COMPUTED_VALUE"""),"The Stable Café")</f>
        <v>The Stable Café</v>
      </c>
      <c r="B43" s="2" t="str">
        <f ca="1">IFERROR(__xludf.DUMMYFUNCTION("""COMPUTED_VALUE"""),"Free school meals")</f>
        <v>Free school meals</v>
      </c>
      <c r="C43" s="2" t="str">
        <f ca="1">IFERROR(__xludf.DUMMYFUNCTION("""COMPUTED_VALUE"""),"Weston-super-Mare")</f>
        <v>Weston-super-Mare</v>
      </c>
      <c r="D43" s="3" t="str">
        <f ca="1">IFERROR(__xludf.DUMMYFUNCTION("""COMPUTED_VALUE"""),"https://www.facebook.com/pg/thestablecafe/posts/")</f>
        <v>https://www.facebook.com/pg/thestablecafe/posts/</v>
      </c>
      <c r="E43" s="2" t="str">
        <f ca="1">IFERROR(__xludf.DUMMYFUNCTION("""COMPUTED_VALUE"""),"")</f>
        <v/>
      </c>
      <c r="F43" s="2" t="str">
        <f ca="1">IFERROR(__xludf.DUMMYFUNCTION("""COMPUTED_VALUE"""),"We will be taking orders by Facebook message up until 10am for free school packed lunches on Mondays and Thursdays. These orders will then be delivered to you later in the day. We will be allowing some collections for those people that need to get hold of"&amp;" food earlier in the day, nhs staff etc with limited time available.  If you need help feeding your little ones, drop us a message and we will do what we can for you. If you are entitled to free school meals make sure you keep on trying your school as wel"&amp;"l. The cost of each meal is on a donation basis to cover the costs of the free school meal service we would have provided. To donate https://www.justgiving.com/crowdfunding/thestable")</f>
        <v>We will be taking orders by Facebook message up until 10am for free school packed lunches on Mondays and Thursdays. These orders will then be delivered to you later in the day. We will be allowing some collections for those people that need to get hold of food earlier in the day, nhs staff etc with limited time available.  If you need help feeding your little ones, drop us a message and we will do what we can for you. If you are entitled to free school meals make sure you keep on trying your school as well. The cost of each meal is on a donation basis to cover the costs of the free school meal service we would have provided. To donate https://www.justgiving.com/crowdfunding/thestable</v>
      </c>
    </row>
    <row r="44" spans="1:6" ht="126" x14ac:dyDescent="0.2">
      <c r="A44" s="2" t="str">
        <f ca="1">IFERROR(__xludf.DUMMYFUNCTION("""COMPUTED_VALUE"""),"Treats Café")</f>
        <v>Treats Café</v>
      </c>
      <c r="B44" s="2" t="str">
        <f ca="1">IFERROR(__xludf.DUMMYFUNCTION("""COMPUTED_VALUE"""),"Food")</f>
        <v>Food</v>
      </c>
      <c r="C44" s="2" t="str">
        <f ca="1">IFERROR(__xludf.DUMMYFUNCTION("""COMPUTED_VALUE"""),"Weston-super-Mare")</f>
        <v>Weston-super-Mare</v>
      </c>
      <c r="D44" s="3" t="str">
        <f ca="1">IFERROR(__xludf.DUMMYFUNCTION("""COMPUTED_VALUE"""),"https://www.facebook.com/pg/TreatsCafe/posts/")</f>
        <v>https://www.facebook.com/pg/TreatsCafe/posts/</v>
      </c>
      <c r="E44" s="2" t="str">
        <f ca="1">IFERROR(__xludf.DUMMYFUNCTION("""COMPUTED_VALUE"""),"01934 413786 / 01934 412739")</f>
        <v>01934 413786 / 01934 412739</v>
      </c>
      <c r="F44" s="2" t="str">
        <f ca="1">IFERROR(__xludf.DUMMYFUNCTION("""COMPUTED_VALUE"""),"Open 7 days a week Monday - Thursday 9am - 2pm, Friday- Sunday 8am - 3pm. Free kids' breakfast with each paying adult. Order by calling for collection or delivery, or ubereats/deliveroo. Also offering a home delivery cold/frozen meal package to be deliver"&amp;"ed between 9am and 5pm on THURSDAY. Order by messaging the Facebook page with the required details. We will call you on Wednesday to take payments over the phone. We will offer this service once a week. All home cooked specials will be at a reduced price "&amp;"from our usual menu. Any 5 meals for £20. Minimum order is £10. £2 delivery charge up to 3 miles then £1 per mile thereafter.")</f>
        <v>Open 7 days a week Monday - Thursday 9am - 2pm, Friday- Sunday 8am - 3pm. Free kids' breakfast with each paying adult. Order by calling for collection or delivery, or ubereats/deliveroo. Also offering a home delivery cold/frozen meal package to be delivered between 9am and 5pm on THURSDAY. Order by messaging the Facebook page with the required details. We will call you on Wednesday to take payments over the phone. We will offer this service once a week. All home cooked specials will be at a reduced price from our usual menu. Any 5 meals for £20. Minimum order is £10. £2 delivery charge up to 3 miles then £1 per mile thereafter.</v>
      </c>
    </row>
    <row r="45" spans="1:6" ht="112" x14ac:dyDescent="0.2">
      <c r="A45" s="2" t="str">
        <f ca="1">IFERROR(__xludf.DUMMYFUNCTION("""COMPUTED_VALUE"""),"Uber Eats")</f>
        <v>Uber Eats</v>
      </c>
      <c r="B45" s="2" t="str">
        <f ca="1">IFERROR(__xludf.DUMMYFUNCTION("""COMPUTED_VALUE"""),"Deliveries")</f>
        <v>Deliveries</v>
      </c>
      <c r="C45" s="2" t="str">
        <f ca="1">IFERROR(__xludf.DUMMYFUNCTION("""COMPUTED_VALUE"""),"National")</f>
        <v>National</v>
      </c>
      <c r="D45" s="3" t="str">
        <f ca="1">IFERROR(__xludf.DUMMYFUNCTION("""COMPUTED_VALUE"""),"https://www.ubereats.com/gb")</f>
        <v>https://www.ubereats.com/gb</v>
      </c>
      <c r="E45" s="2" t="str">
        <f ca="1">IFERROR(__xludf.DUMMYFUNCTION("""COMPUTED_VALUE"""),"")</f>
        <v/>
      </c>
      <c r="F45" s="2" t="str">
        <f ca="1">IFERROR(__xludf.DUMMYFUNCTION("""COMPUTED_VALUE"""),"Uber is committing 200,000 free trips to NHS staff. Uber Eats to commit 100,000 meals. Anyone working in the NHS can visit Uber.com/NHS to receive free rides and meals. The free rides and meals can be claimed by anyone with an NHS email address, including"&amp;" many of the 300,000 nurses in the UK. Uber will commit 200,000 free trips up to a value of £15 each to help staff get to and from work. Uber Eats will cover NHS staff with a £10 voucher they can use to buy a meal from thousands of restaurants and conveni"&amp;"ence stores.
")</f>
        <v xml:space="preserve">Uber is committing 200,000 free trips to NHS staff. Uber Eats to commit 100,000 meals. Anyone working in the NHS can visit Uber.com/NHS to receive free rides and meals. The free rides and meals can be claimed by anyone with an NHS email address, including many of the 300,000 nurses in the UK. Uber will commit 200,000 free trips up to a value of £15 each to help staff get to and from work. Uber Eats will cover NHS staff with a £10 voucher they can use to buy a meal from thousands of restaurants and convenience stores.
</v>
      </c>
    </row>
    <row r="46" spans="1:6" ht="70" x14ac:dyDescent="0.2">
      <c r="A46" s="2" t="str">
        <f ca="1">IFERROR(__xludf.DUMMYFUNCTION("""COMPUTED_VALUE"""),"Uphill Wharf Cafe-Bar")</f>
        <v>Uphill Wharf Cafe-Bar</v>
      </c>
      <c r="B46" s="2" t="str">
        <f ca="1">IFERROR(__xludf.DUMMYFUNCTION("""COMPUTED_VALUE"""),"Food and groceries")</f>
        <v>Food and groceries</v>
      </c>
      <c r="C46" s="2" t="str">
        <f ca="1">IFERROR(__xludf.DUMMYFUNCTION("""COMPUTED_VALUE"""),"Uphill")</f>
        <v>Uphill</v>
      </c>
      <c r="D46" s="3" t="str">
        <f ca="1">IFERROR(__xludf.DUMMYFUNCTION("""COMPUTED_VALUE"""),"https://www.facebook.com/pg/Uphill-Wharf-Cafe-Bar-776251855881903/posts/")</f>
        <v>https://www.facebook.com/pg/Uphill-Wharf-Cafe-Bar-776251855881903/posts/</v>
      </c>
      <c r="E46" s="2" t="str">
        <f ca="1">IFERROR(__xludf.DUMMYFUNCTION("""COMPUTED_VALUE"""),"01934 644808")</f>
        <v>01934 644808</v>
      </c>
      <c r="F46" s="2" t="str">
        <f ca="1">IFERROR(__xludf.DUMMYFUNCTION("""COMPUTED_VALUE"""),"Open 4pm to 5pm on Sunday, Monday, Wednesday, Friday. At other times try ringing (no messages) or Facebook message and we will do our best to arrange to meet you safely at cafe. We have a range of essential items sourced for the community. Please message "&amp;"me to let me know what you need so I can get it ready, and call us on your walk down. Come to back door.")</f>
        <v>Open 4pm to 5pm on Sunday, Monday, Wednesday, Friday. At other times try ringing (no messages) or Facebook message and we will do our best to arrange to meet you safely at cafe. We have a range of essential items sourced for the community. Please message me to let me know what you need so I can get it ready, and call us on your walk down. Come to back door.</v>
      </c>
    </row>
    <row r="47" spans="1:6" ht="112" x14ac:dyDescent="0.2">
      <c r="A47" s="2" t="str">
        <f ca="1">IFERROR(__xludf.DUMMYFUNCTION("""COMPUTED_VALUE"""),"Weston Beach Cafe")</f>
        <v>Weston Beach Cafe</v>
      </c>
      <c r="B47" s="2" t="str">
        <f ca="1">IFERROR(__xludf.DUMMYFUNCTION("""COMPUTED_VALUE"""),"Food and groceries")</f>
        <v>Food and groceries</v>
      </c>
      <c r="C47" s="2" t="str">
        <f ca="1">IFERROR(__xludf.DUMMYFUNCTION("""COMPUTED_VALUE"""),"Weston-super-Mare")</f>
        <v>Weston-super-Mare</v>
      </c>
      <c r="D47" s="3" t="str">
        <f ca="1">IFERROR(__xludf.DUMMYFUNCTION("""COMPUTED_VALUE"""),"https://www.facebook.com/pg/WestonBeachCafe/posts/")</f>
        <v>https://www.facebook.com/pg/WestonBeachCafe/posts/</v>
      </c>
      <c r="E47" s="2" t="str">
        <f ca="1">IFERROR(__xludf.DUMMYFUNCTION("""COMPUTED_VALUE"""),"")</f>
        <v/>
      </c>
      <c r="F47" s="2" t="str">
        <f ca="1">IFERROR(__xludf.DUMMYFUNCTION("""COMPUTED_VALUE"""),"Free delivery within 3 miles. Place your order by Facebook message. NON PROFIT menu at cost price, varies weekly.  All homemade, delivered frozen to defrost and re-heat at home, instructions included. £2.50 per meal. We also offer a hot roast dinner on Su"&amp;"ndays. Wednesdays and Fridays priced at £5.95. Range of fresh groceries. If you would like to pay it forward by purchasing meals at cost price to show your appreciation for our brilliant NHS staff you can do so for just £2.50 per meal. Also to provide fre"&amp;"e meals to the homeless and elderly/vulnerable.")</f>
        <v>Free delivery within 3 miles. Place your order by Facebook message. NON PROFIT menu at cost price, varies weekly.  All homemade, delivered frozen to defrost and re-heat at home, instructions included. £2.50 per meal. We also offer a hot roast dinner on Sundays. Wednesdays and Fridays priced at £5.95. Range of fresh groceries. If you would like to pay it forward by purchasing meals at cost price to show your appreciation for our brilliant NHS staff you can do so for just £2.50 per meal. Also to provide free meals to the homeless and elderly/vulnerable.</v>
      </c>
    </row>
    <row r="48" spans="1:6" ht="56" x14ac:dyDescent="0.2">
      <c r="A48" s="2" t="str">
        <f ca="1">IFERROR(__xludf.DUMMYFUNCTION("""COMPUTED_VALUE"""),"Weston Meat Shack")</f>
        <v>Weston Meat Shack</v>
      </c>
      <c r="B48" s="2" t="str">
        <f ca="1">IFERROR(__xludf.DUMMYFUNCTION("""COMPUTED_VALUE"""),"Meat")</f>
        <v>Meat</v>
      </c>
      <c r="C48" s="2" t="str">
        <f ca="1">IFERROR(__xludf.DUMMYFUNCTION("""COMPUTED_VALUE"""),"Weston-super-Mare")</f>
        <v>Weston-super-Mare</v>
      </c>
      <c r="D48" s="3" t="str">
        <f ca="1">IFERROR(__xludf.DUMMYFUNCTION("""COMPUTED_VALUE"""),"https://www.westonmeatshack.co.uk/")</f>
        <v>https://www.westonmeatshack.co.uk/</v>
      </c>
      <c r="E48" s="2" t="str">
        <f ca="1">IFERROR(__xludf.DUMMYFUNCTION("""COMPUTED_VALUE"""),"01934 756257")</f>
        <v>01934 756257</v>
      </c>
      <c r="F48" s="2" t="str">
        <f ca="1">IFERROR(__xludf.DUMMYFUNCTION("""COMPUTED_VALUE"""),"Online ordering for fresh cut meats and chicken. Please scroll our product list and place your order. We will deliver on the same day before our closing times. You may pay with card or cash. You may come collect your order or have it delivered straight to"&amp;" your door. Closed Monday and Tuesday.")</f>
        <v>Online ordering for fresh cut meats and chicken. Please scroll our product list and place your order. We will deliver on the same day before our closing times. You may pay with card or cash. You may come collect your order or have it delivered straight to your door. Closed Monday and Tuesday.</v>
      </c>
    </row>
    <row r="49" spans="1:6" ht="42" x14ac:dyDescent="0.2">
      <c r="A49" s="2" t="str">
        <f ca="1">IFERROR(__xludf.DUMMYFUNCTION("""COMPUTED_VALUE"""),"Worlebury Golf Club Chef (Peter)")</f>
        <v>Worlebury Golf Club Chef (Peter)</v>
      </c>
      <c r="B49" s="2" t="str">
        <f ca="1">IFERROR(__xludf.DUMMYFUNCTION("""COMPUTED_VALUE"""),"Food")</f>
        <v>Food</v>
      </c>
      <c r="C49" s="2" t="str">
        <f ca="1">IFERROR(__xludf.DUMMYFUNCTION("""COMPUTED_VALUE"""),"Weston-super-Mare")</f>
        <v>Weston-super-Mare</v>
      </c>
      <c r="D49" s="3" t="str">
        <f ca="1">IFERROR(__xludf.DUMMYFUNCTION("""COMPUTED_VALUE"""),"https://www.facebook.com/pg/WorleburyGolfClub/posts/")</f>
        <v>https://www.facebook.com/pg/WorleburyGolfClub/posts/</v>
      </c>
      <c r="E49" s="2" t="str">
        <f ca="1">IFERROR(__xludf.DUMMYFUNCTION("""COMPUTED_VALUE"""),"07412 022210")</f>
        <v>07412 022210</v>
      </c>
      <c r="F49" s="2" t="str">
        <f ca="1">IFERROR(__xludf.DUMMYFUNCTION("""COMPUTED_VALUE"""),"Delivery of lunchtime baguettes (order by 10:30am on the day) and weekly menu of main meals (order one day in advance), heating instructions included. Cash or bank transfer.")</f>
        <v>Delivery of lunchtime baguettes (order by 10:30am on the day) and weekly menu of main meals (order one day in advance), heating instructions included. Cash or bank transfer.</v>
      </c>
    </row>
    <row r="50" spans="1:6" ht="42" x14ac:dyDescent="0.2">
      <c r="A50" s="2" t="str">
        <f ca="1">IFERROR(__xludf.DUMMYFUNCTION("""COMPUTED_VALUE"""),"WSM Catering Services")</f>
        <v>WSM Catering Services</v>
      </c>
      <c r="B50" s="2" t="str">
        <f ca="1">IFERROR(__xludf.DUMMYFUNCTION("""COMPUTED_VALUE"""),"Food and groceries")</f>
        <v>Food and groceries</v>
      </c>
      <c r="C50" s="2" t="str">
        <f ca="1">IFERROR(__xludf.DUMMYFUNCTION("""COMPUTED_VALUE"""),"Weston-super-Mare")</f>
        <v>Weston-super-Mare</v>
      </c>
      <c r="D50" s="3" t="str">
        <f ca="1">IFERROR(__xludf.DUMMYFUNCTION("""COMPUTED_VALUE"""),"https://www.facebook.com/pg/WSMCateringServicesLtd/posts/")</f>
        <v>https://www.facebook.com/pg/WSMCateringServicesLtd/posts/</v>
      </c>
      <c r="E50" s="2" t="str">
        <f ca="1">IFERROR(__xludf.DUMMYFUNCTION("""COMPUTED_VALUE"""),"07376 104106")</f>
        <v>07376 104106</v>
      </c>
      <c r="F50" s="2" t="str">
        <f ca="1">IFERROR(__xludf.DUMMYFUNCTION("""COMPUTED_VALUE"""),"Freshly cooked meals and groceries for delivery. Please try to order via Facebook messenger by 9am for same day delivery, mid afternoon to early evening deliveries. Card payments accepted via contactless or online.")</f>
        <v>Freshly cooked meals and groceries for delivery. Please try to order via Facebook messenger by 9am for same day delivery, mid afternoon to early evening deliveries. Card payments accepted via contactless or online.</v>
      </c>
    </row>
    <row r="51" spans="1:6" ht="129" customHeight="1" x14ac:dyDescent="0.2">
      <c r="A51" s="2" t="str">
        <f ca="1">IFERROR(__xludf.DUMMYFUNCTION("""COMPUTED_VALUE"""),"")</f>
        <v/>
      </c>
      <c r="B51" s="2" t="str">
        <f ca="1">IFERROR(__xludf.DUMMYFUNCTION("""COMPUTED_VALUE"""),"")</f>
        <v/>
      </c>
      <c r="C51" s="2" t="str">
        <f ca="1">IFERROR(__xludf.DUMMYFUNCTION("""COMPUTED_VALUE"""),"")</f>
        <v/>
      </c>
      <c r="D51" s="2" t="str">
        <f ca="1">IFERROR(__xludf.DUMMYFUNCTION("""COMPUTED_VALUE"""),"")</f>
        <v/>
      </c>
      <c r="E51" s="2" t="str">
        <f ca="1">IFERROR(__xludf.DUMMYFUNCTION("""COMPUTED_VALUE"""),"")</f>
        <v/>
      </c>
      <c r="F51" s="2" t="str">
        <f ca="1">IFERROR(__xludf.DUMMYFUNCTION("""COMPUTED_VALUE"""),"")</f>
        <v/>
      </c>
    </row>
    <row r="52" spans="1:6" ht="129" customHeight="1" x14ac:dyDescent="0.2">
      <c r="A52" s="2" t="str">
        <f ca="1">IFERROR(__xludf.DUMMYFUNCTION("""COMPUTED_VALUE"""),"")</f>
        <v/>
      </c>
      <c r="B52" s="2" t="str">
        <f ca="1">IFERROR(__xludf.DUMMYFUNCTION("""COMPUTED_VALUE"""),"")</f>
        <v/>
      </c>
      <c r="C52" s="2" t="str">
        <f ca="1">IFERROR(__xludf.DUMMYFUNCTION("""COMPUTED_VALUE"""),"")</f>
        <v/>
      </c>
      <c r="D52" s="2" t="str">
        <f ca="1">IFERROR(__xludf.DUMMYFUNCTION("""COMPUTED_VALUE"""),"")</f>
        <v/>
      </c>
      <c r="E52" s="2" t="str">
        <f ca="1">IFERROR(__xludf.DUMMYFUNCTION("""COMPUTED_VALUE"""),"")</f>
        <v/>
      </c>
      <c r="F52" s="2" t="str">
        <f ca="1">IFERROR(__xludf.DUMMYFUNCTION("""COMPUTED_VALUE"""),"")</f>
        <v/>
      </c>
    </row>
    <row r="53" spans="1:6" ht="129" customHeight="1" x14ac:dyDescent="0.2">
      <c r="A53" s="2" t="str">
        <f ca="1">IFERROR(__xludf.DUMMYFUNCTION("""COMPUTED_VALUE"""),"")</f>
        <v/>
      </c>
      <c r="B53" s="2" t="str">
        <f ca="1">IFERROR(__xludf.DUMMYFUNCTION("""COMPUTED_VALUE"""),"")</f>
        <v/>
      </c>
      <c r="C53" s="2" t="str">
        <f ca="1">IFERROR(__xludf.DUMMYFUNCTION("""COMPUTED_VALUE"""),"")</f>
        <v/>
      </c>
      <c r="D53" s="2" t="str">
        <f ca="1">IFERROR(__xludf.DUMMYFUNCTION("""COMPUTED_VALUE"""),"")</f>
        <v/>
      </c>
      <c r="E53" s="2" t="str">
        <f ca="1">IFERROR(__xludf.DUMMYFUNCTION("""COMPUTED_VALUE"""),"")</f>
        <v/>
      </c>
      <c r="F53" s="2" t="str">
        <f ca="1">IFERROR(__xludf.DUMMYFUNCTION("""COMPUTED_VALUE"""),"")</f>
        <v/>
      </c>
    </row>
    <row r="54" spans="1:6" ht="129" customHeight="1" x14ac:dyDescent="0.2">
      <c r="A54" s="2" t="str">
        <f ca="1">IFERROR(__xludf.DUMMYFUNCTION("""COMPUTED_VALUE"""),"")</f>
        <v/>
      </c>
      <c r="B54" s="2" t="str">
        <f ca="1">IFERROR(__xludf.DUMMYFUNCTION("""COMPUTED_VALUE"""),"")</f>
        <v/>
      </c>
      <c r="C54" s="2" t="str">
        <f ca="1">IFERROR(__xludf.DUMMYFUNCTION("""COMPUTED_VALUE"""),"")</f>
        <v/>
      </c>
      <c r="D54" s="2" t="str">
        <f ca="1">IFERROR(__xludf.DUMMYFUNCTION("""COMPUTED_VALUE"""),"")</f>
        <v/>
      </c>
      <c r="E54" s="2" t="str">
        <f ca="1">IFERROR(__xludf.DUMMYFUNCTION("""COMPUTED_VALUE"""),"")</f>
        <v/>
      </c>
      <c r="F54" s="2" t="str">
        <f ca="1">IFERROR(__xludf.DUMMYFUNCTION("""COMPUTED_VALUE"""),"")</f>
        <v/>
      </c>
    </row>
    <row r="55" spans="1:6" ht="129" customHeight="1" x14ac:dyDescent="0.2">
      <c r="A55" s="2" t="str">
        <f ca="1">IFERROR(__xludf.DUMMYFUNCTION("""COMPUTED_VALUE"""),"")</f>
        <v/>
      </c>
      <c r="B55" s="2" t="str">
        <f ca="1">IFERROR(__xludf.DUMMYFUNCTION("""COMPUTED_VALUE"""),"")</f>
        <v/>
      </c>
      <c r="C55" s="2" t="str">
        <f ca="1">IFERROR(__xludf.DUMMYFUNCTION("""COMPUTED_VALUE"""),"")</f>
        <v/>
      </c>
      <c r="D55" s="2" t="str">
        <f ca="1">IFERROR(__xludf.DUMMYFUNCTION("""COMPUTED_VALUE"""),"")</f>
        <v/>
      </c>
      <c r="E55" s="2" t="str">
        <f ca="1">IFERROR(__xludf.DUMMYFUNCTION("""COMPUTED_VALUE"""),"")</f>
        <v/>
      </c>
      <c r="F55" s="2" t="str">
        <f ca="1">IFERROR(__xludf.DUMMYFUNCTION("""COMPUTED_VALUE"""),"")</f>
        <v/>
      </c>
    </row>
    <row r="56" spans="1:6" x14ac:dyDescent="0.2">
      <c r="A56" s="2" t="str">
        <f ca="1">IFERROR(__xludf.DUMMYFUNCTION("""COMPUTED_VALUE"""),"")</f>
        <v/>
      </c>
      <c r="B56" s="2" t="str">
        <f ca="1">IFERROR(__xludf.DUMMYFUNCTION("""COMPUTED_VALUE"""),"")</f>
        <v/>
      </c>
      <c r="C56" s="2" t="str">
        <f ca="1">IFERROR(__xludf.DUMMYFUNCTION("""COMPUTED_VALUE"""),"")</f>
        <v/>
      </c>
      <c r="D56" s="2" t="str">
        <f ca="1">IFERROR(__xludf.DUMMYFUNCTION("""COMPUTED_VALUE"""),"")</f>
        <v/>
      </c>
      <c r="E56" s="2" t="str">
        <f ca="1">IFERROR(__xludf.DUMMYFUNCTION("""COMPUTED_VALUE"""),"")</f>
        <v/>
      </c>
      <c r="F56" s="2" t="str">
        <f ca="1">IFERROR(__xludf.DUMMYFUNCTION("""COMPUTED_VALUE"""),"")</f>
        <v/>
      </c>
    </row>
    <row r="57" spans="1:6" x14ac:dyDescent="0.2">
      <c r="A57" s="2" t="str">
        <f ca="1">IFERROR(__xludf.DUMMYFUNCTION("""COMPUTED_VALUE"""),"")</f>
        <v/>
      </c>
      <c r="B57" s="2" t="str">
        <f ca="1">IFERROR(__xludf.DUMMYFUNCTION("""COMPUTED_VALUE"""),"")</f>
        <v/>
      </c>
      <c r="C57" s="2" t="str">
        <f ca="1">IFERROR(__xludf.DUMMYFUNCTION("""COMPUTED_VALUE"""),"")</f>
        <v/>
      </c>
      <c r="D57" s="2" t="str">
        <f ca="1">IFERROR(__xludf.DUMMYFUNCTION("""COMPUTED_VALUE"""),"")</f>
        <v/>
      </c>
      <c r="E57" s="2" t="str">
        <f ca="1">IFERROR(__xludf.DUMMYFUNCTION("""COMPUTED_VALUE"""),"")</f>
        <v/>
      </c>
      <c r="F57" s="2" t="str">
        <f ca="1">IFERROR(__xludf.DUMMYFUNCTION("""COMPUTED_VALUE"""),"")</f>
        <v/>
      </c>
    </row>
  </sheetData>
  <hyperlinks>
    <hyperlink ref="D2" r:id="rId1" display="https://www.facebook.com/pg/allthetwosltd/posts/" xr:uid="{3AFCD483-E03F-0F40-A9B4-4C894959E734}"/>
    <hyperlink ref="D3" r:id="rId2" display="https://www.facebook.com/pg/AppleCentralTaxis/posts/" xr:uid="{B59B8B27-D934-BF42-8023-2DD7BC5CDF18}"/>
    <hyperlink ref="D4" r:id="rId3" display="https://arthurdavid.co.uk/" xr:uid="{ADCC377D-FD7F-F243-89ED-59603563A744}"/>
    <hyperlink ref="D5" r:id="rId4" display="https://www.facebook.com/pg/Astills-of-Worle-Craft-Bakers-111768678940045/posts/" xr:uid="{97EAB34C-787F-7C40-B196-0A616C16E2DA}"/>
    <hyperlink ref="D6" r:id="rId5" display="https://www.facebook.com/pg/thesmokehousetrailer/posts/" xr:uid="{33292B4D-1D1D-3F4F-845A-117B08328F38}"/>
    <hyperlink ref="D7" r:id="rId6" display="https://www.facebook.com/pg/BlackCatMicropub/posts/" xr:uid="{B0C2D1D1-41F3-6F49-9F63-23D7F1DDB87F}"/>
    <hyperlink ref="D8" r:id="rId7" display="https://www.facebook.com/pg/CoachHouse.Locking/posts/" xr:uid="{36B3B0D0-3EB2-3A4C-9A9A-45637A0FDBA7}"/>
    <hyperlink ref="D9" r:id="rId8" display="https://www.facebook.com/pg/www.conciergeuk.co/posts/" xr:uid="{21CE72A6-977E-F742-BC89-A59DC02F5E58}"/>
    <hyperlink ref="D10" r:id="rId9" display="https://www.facebook.com/pg/djbrowncatering/posts/" xr:uid="{6BABB0CF-B920-2D48-A728-30E371670FBD}"/>
    <hyperlink ref="D11" r:id="rId10" display="https://deliveroo.co.uk/" xr:uid="{2D830209-6606-3149-AE64-8E34619D80BF}"/>
    <hyperlink ref="D12" r:id="rId11" display="https://dolphinsquarekitchen.co.uk/Menu" xr:uid="{F21284A7-5590-2540-A913-60BE30857709}"/>
    <hyperlink ref="D13" r:id="rId12" display="https://www.facebook.com/pg/fruitvegweston/posts/" xr:uid="{0E8DEC6C-208B-E249-A15B-5F801D7ED76B}"/>
    <hyperlink ref="D15" r:id="rId13" display="https://www.facebook.com/pg/Hillsbakeryltd/posts/" xr:uid="{AFCB57FE-6EA3-6E4D-AEFE-AED9F882B8D4}"/>
    <hyperlink ref="D17" r:id="rId14" display="http://hussainsrestaurant.co.uk/order" xr:uid="{9727AB1D-FC81-C249-8FD4-BAB3F31C26DB}"/>
    <hyperlink ref="D18" r:id="rId15" display="https://www.facebook.com/pg/IndependentPetCoWeston/posts/" xr:uid="{8CE8182D-0D36-1C41-8623-732201AD697B}"/>
    <hyperlink ref="D19" r:id="rId16" display="https://www.facebook.com/pg/jaanindianexpress/posts/" xr:uid="{8FB73990-E348-1E40-8972-648C4E10C3E2}"/>
    <hyperlink ref="D20" r:id="rId17" display="https://www.facebook.com/pg/jamesartisanbakery/posts/" xr:uid="{71A553E5-6E86-5C4A-86FC-069719676A47}"/>
    <hyperlink ref="D21" r:id="rId18" display="https://www.just-eat.co.uk/" xr:uid="{970B9E3A-ADF2-3B47-937D-758AEFF879EF}"/>
    <hyperlink ref="D22" r:id="rId19" display="https://www.facebook.com/pg/King.Sulayman.Takeaway/posts/" xr:uid="{E917028C-E201-F64B-AB09-3D3788E3A665}"/>
    <hyperlink ref="D23" r:id="rId20" display="https://www.facebook.com/pg/lovesweston/posts/" xr:uid="{6CA76246-54CC-7B4A-B565-849621CA481B}"/>
    <hyperlink ref="D24" r:id="rId21" display="https://www.themoorendspout.com/fooddeliveryboxes" xr:uid="{7FDC7819-A378-4A45-B58E-F2B6DE616707}"/>
    <hyperlink ref="D25" r:id="rId22" display="https://www.facebook.com/pg/muffinsworle/posts/" xr:uid="{6086E89E-3533-4548-A309-57ACE82DA769}"/>
    <hyperlink ref="D26" r:id="rId23" display="https://www.facebook.com/pg/oscarnollies/posts/" xr:uid="{A741DC6F-2708-F34D-B657-3C7935B51F38}"/>
    <hyperlink ref="D27" r:id="rId24" display="https://pappadoms.co.uk/menu" xr:uid="{38452FDF-D6D6-DF45-96E4-5E71647D0D28}"/>
    <hyperlink ref="D28" r:id="rId25" display="https://www.facebook.com/pg/pappieskitchen/posts/" xr:uid="{97B3E1BD-2202-C743-8633-ABA38921347F}"/>
    <hyperlink ref="D29" r:id="rId26" display="https://www.parsleybox.com/" xr:uid="{857A550C-E526-D144-A99A-588D03B00417}"/>
    <hyperlink ref="D30" r:id="rId27" display="https://www.facebook.com/pg/petmaniauk/posts/" xr:uid="{010EE111-DF37-8C4B-926C-3132584FEA95}"/>
    <hyperlink ref="D31" r:id="rId28" display="https://www.facebook.com/pg/thepitstopd/posts/" xr:uid="{A09B8CBE-273D-8740-BBE3-4C7401A8281E}"/>
    <hyperlink ref="D32" r:id="rId29" display="https://pittapointweston.co.uk/" xr:uid="{BD538655-FA0C-1948-9782-07441DBB4756}"/>
    <hyperlink ref="D33" r:id="rId30" display="https://www.facebook.com/pg/Regent-Express-160653414631420/posts/" xr:uid="{B5DEEE74-F21F-EC4D-BBEB-A051CF06442F}"/>
    <hyperlink ref="D34" r:id="rId31" display="https://www.facebook.com/pg/Cafe-gold-2142305442658883/posts/" xr:uid="{ADC6FE2F-B5C7-4747-AC5D-F6CC1C11A253}"/>
    <hyperlink ref="D35" r:id="rId32" display="https://smsdairy.co.uk/shop" xr:uid="{B041BF45-D13B-DE4F-B999-81083688B815}"/>
    <hyperlink ref="D36" r:id="rId33" display="https://www.facebook.com/pg/Somerset-Catering-Southwest-108701187442320/posts/" xr:uid="{D9C2E2A5-25C2-5E44-AE96-01F3F488EC53}"/>
    <hyperlink ref="D37" r:id="rId34" display="https://www.facebook.com/pg/CaptainsCabinWeston/posts/" xr:uid="{2F01A24D-A510-6345-BF59-034601D3DD2F}"/>
    <hyperlink ref="D38" r:id="rId35" display="https://www.facebook.com/pg/TheDolphinUphill/posts/" xr:uid="{AB33367C-6A73-E54A-9F90-85C78837F460}"/>
    <hyperlink ref="D39" r:id="rId36" display="https://www.facebook.com/pg/The-food-den-139053629554994/posts/" xr:uid="{AD0CE34D-6D3A-1541-BC94-A93D46D89692}"/>
    <hyperlink ref="D40" r:id="rId37" display="https://www.facebook.com/pg/The-pink-shop-kewstoke-Royal-Oak-stores-223655875044262/posts/" xr:uid="{CBC31677-008B-5C4A-A75D-C934A5958E4F}"/>
    <hyperlink ref="D41" r:id="rId38" display="https://www.facebook.com/pg/RoyalHotelWestonsuperMare/posts/" xr:uid="{E9676DD7-DF50-F847-8C6C-75C03A995120}"/>
    <hyperlink ref="D42" r:id="rId39" display="https://www.facebook.com/pg/TheShipUphill/posts/" xr:uid="{C4FBB2FD-FD69-044F-9EEC-ABA634D357C5}"/>
    <hyperlink ref="D43" r:id="rId40" display="https://www.facebook.com/pg/thestablecafe/posts/" xr:uid="{938A4DFA-D2DA-3046-8A70-E97E7131268C}"/>
    <hyperlink ref="D44" r:id="rId41" display="https://www.facebook.com/pg/TreatsCafe/posts/" xr:uid="{3AD95893-1340-6341-AEC1-AA86F31BE57D}"/>
    <hyperlink ref="D45" r:id="rId42" display="https://www.ubereats.com/gb" xr:uid="{2204F3E7-4CB6-B746-9D05-B091A3EAC3C5}"/>
    <hyperlink ref="D46" r:id="rId43" display="https://www.facebook.com/pg/Uphill-Wharf-Cafe-Bar-776251855881903/posts/" xr:uid="{DD1E9A2A-DB5A-F24E-BFCC-D226382081A7}"/>
    <hyperlink ref="D47" r:id="rId44" display="https://www.facebook.com/pg/WestonBeachCafe/posts/" xr:uid="{764D2D37-39C7-DA4A-A09C-C13CBF576B2F}"/>
    <hyperlink ref="D48" r:id="rId45" display="https://www.westonmeatshack.co.uk/" xr:uid="{1E124A30-6A80-C241-B3D5-07CC5AC211D3}"/>
    <hyperlink ref="D49" r:id="rId46" display="https://www.facebook.com/pg/WorleburyGolfClub/posts/" xr:uid="{7BCE4F8E-8204-AA42-BDA6-C3BBD1211118}"/>
    <hyperlink ref="D50" r:id="rId47" display="https://www.facebook.com/pg/WSMCateringServicesLtd/posts/" xr:uid="{71D8060D-F477-5841-BEDF-73733722119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2020-04-13T09:57:15Z</dcterms:created>
  <dcterms:modified xsi:type="dcterms:W3CDTF">2020-04-13T10:00:23Z</dcterms:modified>
</cp:coreProperties>
</file>